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6" windowHeight="11160"/>
  </bookViews>
  <sheets>
    <sheet name="BoQs-FINAL" sheetId="2" r:id="rId1"/>
    <sheet name="Electricity Supply" sheetId="3" r:id="rId2"/>
    <sheet name="Water Sanitation" sheetId="4" r:id="rId3"/>
    <sheet name="heating system" sheetId="5" r:id="rId4"/>
  </sheets>
  <definedNames>
    <definedName name="_xlnm._FilterDatabase" localSheetId="2" hidden="1">'Water Sanitation'!$A$1:$F$40</definedName>
    <definedName name="_xlnm.Print_Area" localSheetId="1">'Electricity Supply'!$A$1:$L$44</definedName>
    <definedName name="_xlnm.Print_Area" localSheetId="2">'Water Sanitation'!$A$1:$H$47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0" i="2" l="1"/>
  <c r="J263" i="2"/>
  <c r="J257" i="2"/>
  <c r="J249" i="2"/>
  <c r="J212" i="2"/>
  <c r="J166" i="2"/>
  <c r="J155" i="2"/>
  <c r="J128" i="2"/>
  <c r="J91" i="2"/>
  <c r="J83" i="2"/>
  <c r="J74" i="2"/>
  <c r="J50" i="2" l="1"/>
  <c r="J287" i="2"/>
  <c r="H11" i="5" l="1"/>
  <c r="H13" i="5"/>
  <c r="H23" i="5"/>
  <c r="F39" i="4"/>
  <c r="H17" i="4"/>
  <c r="H35" i="4"/>
  <c r="H33" i="4"/>
  <c r="D27" i="4"/>
  <c r="D25" i="4"/>
  <c r="D15" i="4"/>
  <c r="D13" i="4"/>
  <c r="D11" i="4"/>
  <c r="D14" i="3"/>
  <c r="F180" i="2"/>
  <c r="F177" i="2"/>
  <c r="F246" i="2"/>
  <c r="F88" i="2"/>
  <c r="F194" i="2" l="1"/>
  <c r="H31" i="5"/>
  <c r="H25" i="5"/>
  <c r="H21" i="5"/>
  <c r="H19" i="5"/>
  <c r="H17" i="5"/>
  <c r="H15" i="5"/>
  <c r="H37" i="4"/>
  <c r="H31" i="4"/>
  <c r="H29" i="4"/>
  <c r="H27" i="4"/>
  <c r="H25" i="4"/>
  <c r="H19" i="4"/>
  <c r="H15" i="4"/>
  <c r="H13" i="4"/>
  <c r="H11" i="4"/>
  <c r="H34" i="3"/>
  <c r="F209" i="2"/>
  <c r="F200" i="2"/>
  <c r="F206" i="2" s="1"/>
  <c r="F191" i="2"/>
  <c r="F186" i="2"/>
  <c r="F183" i="2"/>
  <c r="F107" i="2"/>
  <c r="F65" i="2"/>
  <c r="F68" i="2"/>
  <c r="F44" i="2"/>
  <c r="F33" i="5" l="1"/>
  <c r="H33" i="5"/>
  <c r="F21" i="4"/>
  <c r="H21" i="4"/>
  <c r="H39" i="4"/>
  <c r="F34" i="3"/>
  <c r="F40" i="4" l="1"/>
  <c r="H40" i="4"/>
  <c r="F62" i="2" l="1"/>
  <c r="F59" i="2"/>
  <c r="F140" i="2" l="1"/>
  <c r="F143" i="2" s="1"/>
  <c r="F35" i="2"/>
  <c r="F27" i="2"/>
  <c r="F21" i="2"/>
  <c r="J289" i="2"/>
  <c r="J288" i="2"/>
  <c r="J281" i="2"/>
  <c r="J286" i="2" l="1"/>
  <c r="J283" i="2"/>
  <c r="J279" i="2"/>
  <c r="J282" i="2"/>
  <c r="J284" i="2"/>
  <c r="F47" i="2"/>
  <c r="J280" i="2"/>
  <c r="J285" i="2" l="1"/>
  <c r="J278" i="2"/>
  <c r="J293" i="2" s="1"/>
  <c r="J295" i="2" l="1"/>
  <c r="J297" i="2" s="1"/>
  <c r="J299" i="2" l="1"/>
  <c r="J301" i="2" s="1"/>
  <c r="J303" i="2" s="1"/>
  <c r="J305" i="2" s="1"/>
</calcChain>
</file>

<file path=xl/sharedStrings.xml><?xml version="1.0" encoding="utf-8"?>
<sst xmlns="http://schemas.openxmlformats.org/spreadsheetml/2006/main" count="655" uniqueCount="361">
  <si>
    <t xml:space="preserve">  BILL OF QUANTITIES </t>
  </si>
  <si>
    <t>DANISH REFUGEE COUNCIL</t>
  </si>
  <si>
    <t>ლტოლვილთა დანიის საბჭო</t>
  </si>
  <si>
    <t>ხარჯთაღრიცხვა</t>
  </si>
  <si>
    <t xml:space="preserve">Remark : Calculations for material need to be done from contractor , according to the drawings </t>
  </si>
  <si>
    <t>შენიშვნა:  მასალის დაანგარიშება უნდა მოხდეს კონტრაქტორის მიერ, ნახაზების საფუძველზე</t>
  </si>
  <si>
    <t xml:space="preserve">DESCRIPTION OF WORK </t>
  </si>
  <si>
    <t>unit</t>
  </si>
  <si>
    <t xml:space="preserve">quantity </t>
  </si>
  <si>
    <t>სამუშაოთა ჩამონათვალი</t>
  </si>
  <si>
    <t>განზ.ერთ</t>
  </si>
  <si>
    <t>რაოდენობა</t>
  </si>
  <si>
    <t>ერთ.ფასი</t>
  </si>
  <si>
    <t>ღირებულება</t>
  </si>
  <si>
    <t>Demolition of damaged plaster from walls and loading on trucks</t>
  </si>
  <si>
    <r>
      <t>m</t>
    </r>
    <r>
      <rPr>
        <vertAlign val="superscript"/>
        <sz val="10"/>
        <rFont val="Arial"/>
        <family val="2"/>
        <charset val="204"/>
      </rPr>
      <t>2</t>
    </r>
  </si>
  <si>
    <t>x</t>
  </si>
  <si>
    <t>დაზიანებული ნალესის მოხსნა კედლებიდან და დატვირთვა თვითმცლელზე</t>
  </si>
  <si>
    <r>
      <rPr>
        <sz val="10"/>
        <rFont val="AcadNusx"/>
      </rPr>
      <t>მ</t>
    </r>
    <r>
      <rPr>
        <vertAlign val="superscript"/>
        <sz val="10"/>
        <rFont val="Arial"/>
        <family val="2"/>
        <charset val="204"/>
      </rPr>
      <t>2</t>
    </r>
  </si>
  <si>
    <t>Demolition of floor wooden boards with loading on trucks</t>
  </si>
  <si>
    <t>დაზიანებული ხის იატაკის მოხსნა და დატვირთვა თვითმცლელზე</t>
  </si>
  <si>
    <t>Demolition of ceramic floor tiles with loading on truck</t>
  </si>
  <si>
    <t>დაზიანებული მეტლახის იატაკის მოხსნა და დატვირთვა თვითმცლელზე</t>
  </si>
  <si>
    <t>Demolition of windows and doors with loading on trucks</t>
  </si>
  <si>
    <t>დაზიანებული ფანჯრების და კარების მოხსნა და დატვირთვა თვითმცლელზე</t>
  </si>
  <si>
    <t>Demolition of roof with loading on trucks</t>
  </si>
  <si>
    <t>დაზიანებული სახურავის მოხსნა და დატვირთვა თვითმცლელზე</t>
  </si>
  <si>
    <r>
      <t>m</t>
    </r>
    <r>
      <rPr>
        <vertAlign val="superscript"/>
        <sz val="10"/>
        <rFont val="Arial"/>
        <family val="2"/>
        <charset val="204"/>
      </rPr>
      <t>3</t>
    </r>
  </si>
  <si>
    <t>სამშენებლო ნაგვის გატანა ობიექტიდან თვითმცლელებით</t>
  </si>
  <si>
    <r>
      <rPr>
        <sz val="10"/>
        <rFont val="AcadNusx"/>
      </rPr>
      <t>მ</t>
    </r>
    <r>
      <rPr>
        <vertAlign val="superscript"/>
        <sz val="10"/>
        <rFont val="Arial"/>
        <family val="2"/>
        <charset val="204"/>
      </rPr>
      <t>3</t>
    </r>
  </si>
  <si>
    <t>TOTAL 1</t>
  </si>
  <si>
    <t>CONCRETE WORKS/ ბეტონის სამუშაოები</t>
  </si>
  <si>
    <t>Remark: Formwork timber provided by contractor / All concrete works include formwork</t>
  </si>
  <si>
    <t>შენიშვნა: კონტრაქტორის მოერ მოწოდებული ყალიბის ფიცრები/ 
ყველა ბეტონის სამუშაოები შეიცავს ყალიბის მოწყობას</t>
  </si>
  <si>
    <r>
      <t>m</t>
    </r>
    <r>
      <rPr>
        <vertAlign val="superscript"/>
        <sz val="10"/>
        <rFont val="Arial"/>
        <family val="2"/>
        <charset val="204"/>
      </rPr>
      <t>3</t>
    </r>
    <r>
      <rPr>
        <sz val="10"/>
        <rFont val="AcadNusx"/>
      </rPr>
      <t/>
    </r>
  </si>
  <si>
    <r>
      <rPr>
        <sz val="10"/>
        <rFont val="AcadNusx"/>
      </rPr>
      <t>m</t>
    </r>
    <r>
      <rPr>
        <vertAlign val="superscript"/>
        <sz val="10"/>
        <rFont val="Arial"/>
        <family val="2"/>
        <charset val="204"/>
      </rPr>
      <t>3</t>
    </r>
  </si>
  <si>
    <t>შესასვლელი პანდუსის დაბეტონება ბეტონით მ-250 (ყალიბის ჩათვლით)</t>
  </si>
  <si>
    <t>Concreting of the blind area with concrete M-250 d=15 cm'. 100cm width</t>
  </si>
  <si>
    <t>TOTAL 2</t>
  </si>
  <si>
    <t xml:space="preserve">REINFORCEMENT STEEL-ფოლადის არმატურა </t>
  </si>
  <si>
    <t>Suplly,bending and fixing of the steelbar</t>
  </si>
  <si>
    <t>ფოლადის არმატურის მოწოდება, მოღუნვა და მოწყობა</t>
  </si>
  <si>
    <t>TOTAL 3</t>
  </si>
  <si>
    <r>
      <t xml:space="preserve">MASONRY WORKS- </t>
    </r>
    <r>
      <rPr>
        <b/>
        <sz val="13"/>
        <rFont val="AcadNusx"/>
      </rPr>
      <t>კედლის წყობა</t>
    </r>
  </si>
  <si>
    <t>TOTAL 4</t>
  </si>
  <si>
    <r>
      <t>ROOF WORKS-</t>
    </r>
    <r>
      <rPr>
        <b/>
        <sz val="12"/>
        <rFont val="AcadNusx"/>
      </rPr>
      <t>გადახურვის სამუSაოები</t>
    </r>
  </si>
  <si>
    <t>Notice : The price have to be calculated for horizontal projection of the roof.</t>
  </si>
  <si>
    <t>შენიშვნა; ფასის დაანგარიშება უნდა მოხდეს სახურავის ჰორიზონტალური პროექციის მიხედვით</t>
  </si>
  <si>
    <t>pcs</t>
  </si>
  <si>
    <t>ცალი</t>
  </si>
  <si>
    <t>m'</t>
  </si>
  <si>
    <t>გრძ.მ</t>
  </si>
  <si>
    <t>ც</t>
  </si>
  <si>
    <t>TOTAL 5</t>
  </si>
  <si>
    <r>
      <t>PLASTER WORKS-</t>
    </r>
    <r>
      <rPr>
        <b/>
        <sz val="13"/>
        <rFont val="AcadNusx"/>
      </rPr>
      <t>ბათქაშის სამუშაოები</t>
    </r>
  </si>
  <si>
    <r>
      <rPr>
        <sz val="10"/>
        <rFont val="AcadNusx"/>
      </rPr>
      <t>m</t>
    </r>
    <r>
      <rPr>
        <vertAlign val="superscript"/>
        <sz val="10"/>
        <rFont val="Arial"/>
        <family val="2"/>
        <charset val="204"/>
      </rPr>
      <t>2</t>
    </r>
  </si>
  <si>
    <t>მასალების მოწოდება და კარების და ფანჯრების გვერდულების მობათქაშება სისქით 3სმ</t>
  </si>
  <si>
    <t>TOTAL 6</t>
  </si>
  <si>
    <t>INSULATION WORKS -საიზოლაციო სამუშაოები</t>
  </si>
  <si>
    <t xml:space="preserve">m3
</t>
  </si>
  <si>
    <t>TOTAL 7</t>
  </si>
  <si>
    <r>
      <t xml:space="preserve">FLOORING AND PANELING -იატაკის, </t>
    </r>
    <r>
      <rPr>
        <b/>
        <sz val="12"/>
        <rFont val="AcadNusx"/>
      </rPr>
      <t xml:space="preserve">ჭერის და ტიხრების </t>
    </r>
    <r>
      <rPr>
        <b/>
        <sz val="12"/>
        <rFont val="Arial"/>
        <family val="2"/>
      </rPr>
      <t xml:space="preserve">მოწყობა </t>
    </r>
  </si>
  <si>
    <r>
      <t>ლამინირებული პარკეტის იატაკის მოწოდება და მოწყობა ზომებით 20ს</t>
    </r>
    <r>
      <rPr>
        <sz val="13"/>
        <rFont val="AcadNusx"/>
      </rPr>
      <t>mX120smX0.9sm</t>
    </r>
  </si>
  <si>
    <t>Covering of the floor  with ceramic tile, I class, (include the glue).</t>
  </si>
  <si>
    <t>Preparation of walls and ceiling for painting</t>
  </si>
  <si>
    <r>
      <t>m</t>
    </r>
    <r>
      <rPr>
        <vertAlign val="superscript"/>
        <sz val="10"/>
        <rFont val="Arial"/>
        <family val="2"/>
        <charset val="204"/>
      </rPr>
      <t>2</t>
    </r>
    <r>
      <rPr>
        <sz val="10"/>
        <rFont val="AcadNusx"/>
      </rPr>
      <t/>
    </r>
  </si>
  <si>
    <t>TOTAL 8</t>
  </si>
  <si>
    <t>JOINERY -სადურგლო სამუშაოები</t>
  </si>
  <si>
    <t>piece</t>
  </si>
  <si>
    <t>TOTAL 9</t>
  </si>
  <si>
    <t>ELECTRICAL WORKS -ელექტრო გაყვანილობის სამუშაოები</t>
  </si>
  <si>
    <t>Suplly and mounting of the needed material for electrical instalation.</t>
  </si>
  <si>
    <t>ელექტრო გაყვანილობისთვის საჭირო მასალის მოწოდება და მისი მოწყობა</t>
  </si>
  <si>
    <t>Electrical works - according to the drawings, and connection in electrical box.</t>
  </si>
  <si>
    <t>Complete</t>
  </si>
  <si>
    <t xml:space="preserve">ელექტროგაყვანილობის სამუშაოები–ნახაზის მიხედვით </t>
  </si>
  <si>
    <t>kompleqti</t>
  </si>
  <si>
    <t>TOTAL 11</t>
  </si>
  <si>
    <t>WATER &amp; SEWAGE WORKS -წყლაგაყვანილობის და კანალიზაციის სამუშაოები</t>
  </si>
  <si>
    <t>Water &amp; sewage works to be done according to the drawings.</t>
  </si>
  <si>
    <t>წყალგაყვანილობის და კანალიზაციის სამუშაოები ნახაზების მიხედვით</t>
  </si>
  <si>
    <t>TOTAL 12</t>
  </si>
  <si>
    <t>HEATING-გათბობის სამუშაოები</t>
  </si>
  <si>
    <t>Water heeting  to be done according to the drawings.</t>
  </si>
  <si>
    <t>გათბობის სამუშაოები ნახაზების მიხედვით</t>
  </si>
  <si>
    <r>
      <t>RECAPITUALTION-</t>
    </r>
    <r>
      <rPr>
        <b/>
        <sz val="16"/>
        <rFont val="AcadNusx"/>
      </rPr>
      <t>კრებსითი ხარჯთაღრიცხვა</t>
    </r>
  </si>
  <si>
    <r>
      <t>DEMOLITION WORKS/</t>
    </r>
    <r>
      <rPr>
        <b/>
        <sz val="14"/>
        <rFont val="Arial"/>
        <family val="2"/>
        <charset val="204"/>
      </rPr>
      <t>დაშლის სამუშაოები</t>
    </r>
  </si>
  <si>
    <t>TOTAL    1</t>
  </si>
  <si>
    <r>
      <t xml:space="preserve">CONCRETE WORKS/ </t>
    </r>
    <r>
      <rPr>
        <b/>
        <sz val="14"/>
        <rFont val="Arial"/>
        <family val="2"/>
        <charset val="204"/>
      </rPr>
      <t>ბეტონის სამუშაოები</t>
    </r>
  </si>
  <si>
    <t>TOTAL    2</t>
  </si>
  <si>
    <r>
      <t xml:space="preserve">REINFORCEMENT STEEL/ </t>
    </r>
    <r>
      <rPr>
        <b/>
        <sz val="14"/>
        <rFont val="AcadNusx"/>
      </rPr>
      <t>ფოლადის არმატურა</t>
    </r>
  </si>
  <si>
    <t>TOTAL    3</t>
  </si>
  <si>
    <r>
      <t>MASONRY WORKS /</t>
    </r>
    <r>
      <rPr>
        <b/>
        <sz val="14"/>
        <rFont val="AcadNusx"/>
      </rPr>
      <t>კედლის წყობა</t>
    </r>
  </si>
  <si>
    <t>TOTAL    4</t>
  </si>
  <si>
    <r>
      <t>ROOF WORKS /</t>
    </r>
    <r>
      <rPr>
        <b/>
        <sz val="14"/>
        <rFont val="AcadNusx"/>
      </rPr>
      <t xml:space="preserve"> გადახურვის სამუშაოები</t>
    </r>
  </si>
  <si>
    <t>TOTAL    5</t>
  </si>
  <si>
    <r>
      <t>PLASTER WORKS /</t>
    </r>
    <r>
      <rPr>
        <b/>
        <sz val="14"/>
        <rFont val="Arial"/>
        <family val="2"/>
      </rPr>
      <t xml:space="preserve"> </t>
    </r>
    <r>
      <rPr>
        <b/>
        <sz val="14"/>
        <rFont val="AcadNusx"/>
      </rPr>
      <t>ბათქაში</t>
    </r>
  </si>
  <si>
    <t>TOTAL    6</t>
  </si>
  <si>
    <r>
      <t>INSULATION WORKS /</t>
    </r>
    <r>
      <rPr>
        <b/>
        <sz val="13"/>
        <rFont val="AcadNusx"/>
      </rPr>
      <t xml:space="preserve"> </t>
    </r>
    <r>
      <rPr>
        <b/>
        <sz val="14"/>
        <rFont val="AcadNusx"/>
      </rPr>
      <t>საიზოლაციო სამუშაოები</t>
    </r>
  </si>
  <si>
    <t>TOTAL    7</t>
  </si>
  <si>
    <r>
      <t>FLOORING AND PANELING /</t>
    </r>
    <r>
      <rPr>
        <b/>
        <sz val="13"/>
        <rFont val="AcadNusx"/>
      </rPr>
      <t xml:space="preserve"> </t>
    </r>
    <r>
      <rPr>
        <b/>
        <sz val="14"/>
        <rFont val="AcadNusx"/>
      </rPr>
      <t>იატაკი, ჭერი და ტიხრები</t>
    </r>
  </si>
  <si>
    <t>TOTAL    8</t>
  </si>
  <si>
    <r>
      <t xml:space="preserve">JOINERY / </t>
    </r>
    <r>
      <rPr>
        <b/>
        <sz val="14"/>
        <rFont val="AcadNusx"/>
      </rPr>
      <t>სადურგლო სამუშაოები</t>
    </r>
  </si>
  <si>
    <t>TOTAL    9</t>
  </si>
  <si>
    <r>
      <t xml:space="preserve">ELECTRICAL WORKS / </t>
    </r>
    <r>
      <rPr>
        <b/>
        <sz val="14"/>
        <rFont val="AcadNusx"/>
      </rPr>
      <t>ელექტროგაყვანილობის სამუშაოები</t>
    </r>
  </si>
  <si>
    <t>TOTAL  10</t>
  </si>
  <si>
    <r>
      <t>WATER &amp; SEWAGE WORKS /</t>
    </r>
    <r>
      <rPr>
        <b/>
        <sz val="14"/>
        <rFont val="AcadNusx"/>
      </rPr>
      <t>წყალგაყვანილობა–კანალიზაციის სამუშაოები</t>
    </r>
  </si>
  <si>
    <t>TOTAL  11</t>
  </si>
  <si>
    <t>TOTAL  12</t>
  </si>
  <si>
    <r>
      <t xml:space="preserve"> TOTAL
</t>
    </r>
    <r>
      <rPr>
        <b/>
        <sz val="14"/>
        <rFont val="AcadNusx"/>
      </rPr>
      <t>სულ</t>
    </r>
  </si>
  <si>
    <r>
      <t xml:space="preserve">GRAND TOTAL
</t>
    </r>
    <r>
      <rPr>
        <b/>
        <sz val="14"/>
        <rFont val="AcadNusx"/>
      </rPr>
      <t xml:space="preserve">სულ </t>
    </r>
  </si>
  <si>
    <t>მეტალოპლასტმასის კარების მოწოდება და მოწყობა 90X210sm</t>
  </si>
  <si>
    <t>მეტალოპლასტმასის ფანჯრების მოწოდება და მოწყობა 210X180sm (მინაპაკეტით4+12+4)</t>
  </si>
  <si>
    <t>HEATING and ventilation-გათბობის და ვენტილაციის სამუშაოები</t>
  </si>
  <si>
    <t>მეტალოპლასტმასის ფანჯრების მოწოდება და მოწყობა 60X90sm (მინაპაკეტით4+12+4)</t>
  </si>
  <si>
    <t>მეტალოპლასტმასის კარების მოწოდება და მოწყობა 140X270sm</t>
  </si>
  <si>
    <r>
      <t>Covering of the walls in the toilet with ceramic tile, I class, h=1.6 m' (include the glue).</t>
    </r>
    <r>
      <rPr>
        <sz val="12"/>
        <rFont val="AcadNusx"/>
      </rPr>
      <t/>
    </r>
  </si>
  <si>
    <t>Demolition of walls and loading on trucks</t>
  </si>
  <si>
    <t>კედლების დაშლა და დატვირთვა თვითმცლელზე</t>
  </si>
  <si>
    <r>
      <t>labour rate</t>
    </r>
    <r>
      <rPr>
        <b/>
        <sz val="10"/>
        <rFont val="AcadNusx"/>
      </rPr>
      <t/>
    </r>
  </si>
  <si>
    <t xml:space="preserve">cost </t>
  </si>
  <si>
    <t>tn</t>
  </si>
  <si>
    <t>შესასვლელი კიბის დაბეტონება ბეტონით მ-250 (ყალიბის ჩათვლით)</t>
  </si>
  <si>
    <t>TOTAL 10</t>
  </si>
  <si>
    <t>ლითონის მოაჯირების მოწყობა</t>
  </si>
  <si>
    <t xml:space="preserve">ლითონის სახანძრო კიბის მოწყობა </t>
  </si>
  <si>
    <t>Supply of the material and painting of metal handrails and stairs</t>
  </si>
  <si>
    <r>
      <rPr>
        <b/>
        <sz val="14"/>
        <rFont val="Arial"/>
        <family val="2"/>
        <charset val="204"/>
      </rPr>
      <t>VAT  18</t>
    </r>
    <r>
      <rPr>
        <sz val="14"/>
        <rFont val="Arial"/>
        <family val="2"/>
        <charset val="204"/>
      </rPr>
      <t xml:space="preserve">  %    
</t>
    </r>
    <r>
      <rPr>
        <sz val="14"/>
        <rFont val="AcadNusx"/>
      </rPr>
      <t xml:space="preserve">დღგ 18 %   </t>
    </r>
  </si>
  <si>
    <r>
      <rPr>
        <b/>
        <sz val="14"/>
        <rFont val="Arial"/>
        <family val="2"/>
        <charset val="204"/>
      </rPr>
      <t>OVERHEAD EXPENSES</t>
    </r>
    <r>
      <rPr>
        <sz val="14"/>
        <rFont val="Arial"/>
        <family val="2"/>
        <charset val="204"/>
      </rPr>
      <t xml:space="preserve">  8  %
</t>
    </r>
    <r>
      <rPr>
        <sz val="14"/>
        <rFont val="AcadNusx"/>
      </rPr>
      <t>ზედნადები ხარჯები 8 %</t>
    </r>
  </si>
  <si>
    <r>
      <rPr>
        <b/>
        <sz val="14"/>
        <rFont val="Arial"/>
        <family val="2"/>
        <charset val="204"/>
      </rPr>
      <t>PROFIT  8</t>
    </r>
    <r>
      <rPr>
        <sz val="14"/>
        <rFont val="Arial"/>
        <family val="2"/>
        <charset val="204"/>
      </rPr>
      <t xml:space="preserve">  %    
</t>
    </r>
    <r>
      <rPr>
        <sz val="14"/>
        <rFont val="AcadNusx"/>
      </rPr>
      <t xml:space="preserve">გეგმიური დაგროვება  8 %   </t>
    </r>
  </si>
  <si>
    <r>
      <t xml:space="preserve">TOTAL1 - 12
</t>
    </r>
    <r>
      <rPr>
        <b/>
        <sz val="14"/>
        <rFont val="AcadNusx"/>
      </rPr>
      <t>სულ</t>
    </r>
    <r>
      <rPr>
        <b/>
        <sz val="14"/>
        <rFont val="Arial"/>
        <family val="2"/>
      </rPr>
      <t xml:space="preserve"> 1-12</t>
    </r>
  </si>
  <si>
    <t>Cement screeding of floors  40mm thick</t>
  </si>
  <si>
    <t>ცემენტის მოჭიმვის მოწყობა სისქით 40მმ</t>
  </si>
  <si>
    <r>
      <t>დარბაზის იატაკის მოწყობა ბეტონით</t>
    </r>
    <r>
      <rPr>
        <sz val="12"/>
        <rFont val="Arial"/>
        <family val="2"/>
      </rPr>
      <t xml:space="preserve"> M250 </t>
    </r>
    <r>
      <rPr>
        <sz val="12"/>
        <rFont val="AcadNusx"/>
      </rPr>
      <t xml:space="preserve">სისქით 15სმ </t>
    </r>
  </si>
  <si>
    <t>Fixing of the timber roof structure (including battens and fixtures).</t>
  </si>
  <si>
    <t>ჰიდროიზოლაციის მოწყობა იატაკის ქვეშ რუბეროიდით (ორი ფენა)</t>
  </si>
  <si>
    <t>იატაკზე მეტლახის ფილების მოწყობა I კლასი, (წებოს ჩათვლით)</t>
  </si>
  <si>
    <t>ჭერის და კედლების მომზადება შესაღებად</t>
  </si>
  <si>
    <t>ჭერის შეღებვა ემულსიის საღებავით ორ ფენად</t>
  </si>
  <si>
    <t>კედლების შეღებვა ემულსიის საღებავით ორ ფენად</t>
  </si>
  <si>
    <t>წინაფრის რკინაბეტონის კონსტრუქციის დაშლა და დატვირთვა ავტომაზიდზე</t>
  </si>
  <si>
    <t>ბეტონის რამპის დაშლა და დატვირთვა თვითმცლელზე</t>
  </si>
  <si>
    <r>
      <t xml:space="preserve">Steelbar A-III D10mm          </t>
    </r>
    <r>
      <rPr>
        <b/>
        <sz val="13"/>
        <rFont val="AcadNusx"/>
      </rPr>
      <t>armatura</t>
    </r>
    <r>
      <rPr>
        <b/>
        <sz val="13"/>
        <rFont val="Arial"/>
        <family val="2"/>
        <charset val="204"/>
      </rPr>
      <t xml:space="preserve"> A</t>
    </r>
    <r>
      <rPr>
        <b/>
        <sz val="13"/>
        <rFont val="AcadNusx"/>
      </rPr>
      <t>-III</t>
    </r>
    <r>
      <rPr>
        <b/>
        <sz val="13"/>
        <rFont val="Arial"/>
        <family val="2"/>
        <charset val="204"/>
      </rPr>
      <t xml:space="preserve"> D</t>
    </r>
    <r>
      <rPr>
        <b/>
        <sz val="13"/>
        <rFont val="AcadNusx"/>
      </rPr>
      <t>10mm</t>
    </r>
  </si>
  <si>
    <t>არმირებული კედლების მოწყობა სიგანით 20სმ სამშენებლო ბლოკით 12X12X40სმ</t>
  </si>
  <si>
    <t>სახურავის ხის კოჭების მოწყობა (ძელაკების და სამაგრების ჩათვლით)</t>
  </si>
  <si>
    <t>სახურავის კეხის მოწყობა შეღებილი ფურცლოვანი ლითონით სისქით 0.5მმ</t>
  </si>
  <si>
    <t>სახურავის ფენილის მოწყობა შეღებილი დაღარული ფოლადის ფურცლებით სისქით 0.5მმ ხის სტრუქტურაზე</t>
  </si>
  <si>
    <t>Fixing of Roof corrugated painted sheets 0.5mm on wooden frame</t>
  </si>
  <si>
    <t>ქარხნული წარმოების  საცრემლურების მოწყობა შეღებილი ფურცლოვანი ლითონით სისქით 2,00 მმ</t>
  </si>
  <si>
    <t>Installing of the roof edges with painteded sheet metal  thicknes d=0.5 mm.</t>
  </si>
  <si>
    <t>პარაპეტის კედლების შემოსვა შეღებილ ფურცლოვანი ლითონით სისქით 0.5მმ</t>
  </si>
  <si>
    <t>შენიშვნა: ყველა ბათქაშის სამუშაოები შეიცავს ხარაჩოების მოწყობას</t>
  </si>
  <si>
    <t>ლითონის მოაჯირების და კიბის შეღებვა</t>
  </si>
  <si>
    <t>ფასადის კედლების შეღებვა ფასადის საღებავით</t>
  </si>
  <si>
    <t xml:space="preserve">Painting of the external walls with façade paint </t>
  </si>
  <si>
    <t>Plastering of door and windows sides 3cm thick</t>
  </si>
  <si>
    <t>შიდა კედლების მობათქაშება სისქით 3სმ</t>
  </si>
  <si>
    <t>Plastering inside walls 3cm thick</t>
  </si>
  <si>
    <r>
      <t>მასალების მოწოდება და გარე კედლების შელესვა ფოლადის ბადეზე 200</t>
    </r>
    <r>
      <rPr>
        <sz val="12"/>
        <rFont val="Arial"/>
        <family val="2"/>
        <charset val="204"/>
      </rPr>
      <t>x</t>
    </r>
    <r>
      <rPr>
        <sz val="12"/>
        <rFont val="AcadNusx"/>
      </rPr>
      <t>200mm d=5mm</t>
    </r>
  </si>
  <si>
    <t>Plastering external walls on metal net 200x200mm d=5mm</t>
  </si>
  <si>
    <t>დარბაზის შესასვლელ კარის ღიობში ლითონის ზღუდარის მოწყობა</t>
  </si>
  <si>
    <t>ამსტრონგის ტიპის შეკიდული ჭერის მოწყობა დარბაზში</t>
  </si>
  <si>
    <t>კიბეების და პანდუსის მოპირკეთება ბაზალტის ქვით სისქით 30მმ</t>
  </si>
  <si>
    <t>Covering of the stairs and pandus with bazalt tile 30mm thick</t>
  </si>
  <si>
    <t>ლითონის შესასვლელი კარების მოწოდება და მოწყობა 150X240sm</t>
  </si>
  <si>
    <t>მეტალოპლასტმასის კარების მოწოდება და მოწყობა 100X210sm</t>
  </si>
  <si>
    <t>მეტალოპლასტმასის კარების მოწოდება და მოწყობა 80X210sm</t>
  </si>
  <si>
    <t>მეტალოპლასტმასის ფანჯრების მოწოდება და მოწყობა 240X210sm (მინაპაკეტით4+12+4)</t>
  </si>
  <si>
    <t>მეტალოპლასტმასის ფანჯრის რაფის მოწოდება და მოწყობა 4X15X220სმ</t>
  </si>
  <si>
    <t>მეტალოპლასტმასის ფანჯრის რაფის მოწოდება და მოწყობა 4X15X250სმ</t>
  </si>
  <si>
    <r>
      <rPr>
        <b/>
        <sz val="11"/>
        <rFont val="Arial"/>
        <family val="2"/>
        <charset val="204"/>
      </rPr>
      <t xml:space="preserve">Bill of quantity and equipment for electrical instalation  </t>
    </r>
    <r>
      <rPr>
        <b/>
        <vertAlign val="superscript"/>
        <sz val="12"/>
        <rFont val="Arial"/>
        <family val="2"/>
      </rPr>
      <t xml:space="preserve">
</t>
    </r>
    <r>
      <rPr>
        <b/>
        <vertAlign val="superscript"/>
        <sz val="14"/>
        <rFont val="Calibri"/>
        <family val="2"/>
        <charset val="204"/>
      </rPr>
      <t xml:space="preserve">ხარჯთაღრიცხვა და აღჭურვილობა შიდა ელექტრო გაყვანილობისთვის </t>
    </r>
  </si>
  <si>
    <t>Planed/დაგეგმილი</t>
  </si>
  <si>
    <t>Actual/ფაქტიური</t>
  </si>
  <si>
    <t>Pos.</t>
  </si>
  <si>
    <t>Technical description/ ტექნიკური აღწერა</t>
  </si>
  <si>
    <t xml:space="preserve">Measure/საზომი    </t>
  </si>
  <si>
    <t xml:space="preserve"> Quantity/რაოდენობა     </t>
  </si>
  <si>
    <t xml:space="preserve">Unit price/ერთეულის ფასი  </t>
  </si>
  <si>
    <t>Cost/ ღირებულება</t>
  </si>
  <si>
    <t>Price  /ფასი</t>
  </si>
  <si>
    <t>Installation of electric internal wiring</t>
  </si>
  <si>
    <t>შიდა ელექტრო გაყვანილობის მოწყობა</t>
  </si>
  <si>
    <r>
      <t xml:space="preserve">pcs.
</t>
    </r>
    <r>
      <rPr>
        <b/>
        <sz val="10"/>
        <rFont val="Arial"/>
        <family val="2"/>
      </rPr>
      <t/>
    </r>
  </si>
  <si>
    <t>Cable purchase and in-wall installation, type: PPY-3 x 1,5mm2, needed
for electric lightening installation, set with connections on both ends</t>
  </si>
  <si>
    <t xml:space="preserve">ელექტრო განათების მოწყობისთვის საჭირო კაბელის შესყიდვა და კედელში ჩამონტაჟება, კომლექტი ორივე ბოლოში შემაერთებლებით, PPY-3 x 1,5მმ2, </t>
  </si>
  <si>
    <t>Purchase and  installation of -fans 25wt</t>
  </si>
  <si>
    <t xml:space="preserve">pcs.
  </t>
  </si>
  <si>
    <t>Purchase and  installation of - mono-phase sockets 220V/10A ,
set with connections on both ends, recesset</t>
  </si>
  <si>
    <t xml:space="preserve">ჩამრთველის შესყიდვა და მონტაჟი,220V/10A კომპლექტი ორივე ბოლოში შემაერთებლებით, </t>
  </si>
  <si>
    <t xml:space="preserve">pcs.
    </t>
  </si>
  <si>
    <t xml:space="preserve">Installation of distribution (PVC) boxes 98 x 98mm </t>
  </si>
  <si>
    <t xml:space="preserve">pcs.
   </t>
  </si>
  <si>
    <t xml:space="preserve">პლასტმასის გამანაწილებელი ყუთის დამონტაჟება 98 x 98 მმ </t>
  </si>
  <si>
    <t>Installation of distribution (PVC) boxes Φ 60 mm</t>
  </si>
  <si>
    <t xml:space="preserve">pcs.
     </t>
  </si>
  <si>
    <t>პლასტმასის გამანაწილებელი ყუთის დამონტაჟება Φ 60 mm</t>
  </si>
  <si>
    <t>Other minor non-listed material  
(gypsum, isolation strips, etc.)</t>
  </si>
  <si>
    <r>
      <t xml:space="preserve">lump sum
</t>
    </r>
    <r>
      <rPr>
        <b/>
        <sz val="10"/>
        <rFont val="Arial"/>
        <family val="2"/>
      </rPr>
      <t/>
    </r>
  </si>
  <si>
    <t>სხვა მასალა, რომელიც არაა ჩამოთვლილი (თაბაშირი, საიზოლაციო ლენტი და ა.შ)</t>
  </si>
  <si>
    <t>TOTAL/ჯამი</t>
  </si>
  <si>
    <t>* Electric cables to be used will be produced in Georgia by JSC ‘Saqcabel’ with double insulation.</t>
  </si>
  <si>
    <t xml:space="preserve">* ელსადენები გამოყენაბული  იქნება საქართველოში წარმოებული ს.ს. საქკაბელის მიერ, ორმაგი იზოლაციით. </t>
  </si>
  <si>
    <t>** Illumination system – made in Turkey</t>
  </si>
  <si>
    <t>** დიოდური განათების სისტემა მწარმოებელი ქვეყანა თურქეთი</t>
  </si>
  <si>
    <r>
      <rPr>
        <sz val="12"/>
        <rFont val="Arial"/>
        <family val="2"/>
      </rPr>
      <t>Vincent Dontot/</t>
    </r>
    <r>
      <rPr>
        <sz val="12"/>
        <rFont val="AcadNusx"/>
      </rPr>
      <t>ვინსენტ დონტოტი</t>
    </r>
    <r>
      <rPr>
        <sz val="12"/>
        <rFont val="Arial"/>
        <family val="2"/>
      </rPr>
      <t xml:space="preserve">
 DRC South Caucasus Regional Director       </t>
    </r>
    <r>
      <rPr>
        <sz val="12"/>
        <rFont val="AcadNusx"/>
      </rPr>
      <t>ლდს სამხრეთ კავკასიის ოფისის რეგიონალური დირექტორი</t>
    </r>
  </si>
  <si>
    <r>
      <t xml:space="preserve">Daviti Todua/ </t>
    </r>
    <r>
      <rPr>
        <sz val="12"/>
        <rFont val="AcadNusx"/>
      </rPr>
      <t xml:space="preserve">დავითი თოდუა  
LTD "Qalaqmshenservisi"  შპს ქალაქმშენსერვისი
</t>
    </r>
    <r>
      <rPr>
        <sz val="12"/>
        <rFont val="Arial"/>
        <family val="2"/>
        <charset val="204"/>
      </rPr>
      <t/>
    </r>
  </si>
  <si>
    <r>
      <t>Badri KANTARIA</t>
    </r>
    <r>
      <rPr>
        <sz val="12"/>
        <rFont val="Arial"/>
        <family val="2"/>
      </rPr>
      <t xml:space="preserve"> /</t>
    </r>
    <r>
      <rPr>
        <sz val="12"/>
        <rFont val="AcadNusx"/>
      </rPr>
      <t>ბადრი ქანთარია</t>
    </r>
    <r>
      <rPr>
        <sz val="12"/>
        <rFont val="Arial"/>
        <family val="2"/>
      </rPr>
      <t xml:space="preserve">
 DRC chief engineer / </t>
    </r>
    <r>
      <rPr>
        <sz val="12"/>
        <rFont val="AcadNusx"/>
      </rPr>
      <t>ლდს უფროსი ინჟინერი</t>
    </r>
  </si>
  <si>
    <r>
      <t xml:space="preserve">DATE / </t>
    </r>
    <r>
      <rPr>
        <sz val="12"/>
        <rFont val="AcadNusx"/>
      </rPr>
      <t>თარიღი</t>
    </r>
  </si>
  <si>
    <t>წყალგაყვანილობის გათბობისა და კანალიზაციის სისტემის მოწყობის ხარჯთარიცხვა</t>
  </si>
  <si>
    <t>Description of Works/სამუშათა აღწერა</t>
  </si>
  <si>
    <r>
      <t>Quantity</t>
    </r>
    <r>
      <rPr>
        <b/>
        <sz val="10"/>
        <rFont val="Arial"/>
        <family val="2"/>
      </rPr>
      <t/>
    </r>
  </si>
  <si>
    <r>
      <t>Total</t>
    </r>
    <r>
      <rPr>
        <b/>
        <sz val="10"/>
        <rFont val="Arial"/>
        <family val="2"/>
      </rPr>
      <t/>
    </r>
  </si>
  <si>
    <t>I</t>
  </si>
  <si>
    <r>
      <t>Water system Installation works</t>
    </r>
    <r>
      <rPr>
        <b/>
        <sz val="12"/>
        <rFont val="Arial"/>
        <family val="2"/>
      </rPr>
      <t/>
    </r>
  </si>
  <si>
    <t>Purchase, transportation and installation of the polipropilen pipes and appropriate fittings. The water supply pipes vertical and horizontal lines to be installed along walls. All openings on the network have to be closed by the appropriate plugs until the required fixture has been installed. The distribution network has to be fixed so that the valve flanges are completely equal with the treated wall surface. The constructor will take care of the installation till the building takeover. The final test has to be made and  signed by the supervisor body.</t>
  </si>
  <si>
    <t xml:space="preserve">პოლიპროპილენის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</si>
  <si>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accessable places. The constructor is obliged
to take care about instatllation till the take over. The price comprises work on all
openings and holes in the walls. Calculation made per m' of the final installation. </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</si>
  <si>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t>
  </si>
  <si>
    <t>pipes Ø 25 mm cold water</t>
  </si>
  <si>
    <t>მილები Ø 25 mm ცივი წყლის</t>
  </si>
  <si>
    <t>pipes Ø 20 mm cold water</t>
  </si>
  <si>
    <t>მილები Ø 20 mm ცივი წყლის</t>
  </si>
  <si>
    <t>pipes Ø 20 mm (Hot water)</t>
  </si>
  <si>
    <t>მილები Ø 20 mm (ცხელი წყლის)</t>
  </si>
  <si>
    <t>Purchase and installation of the water mixer tap for handwash basins water sinks. Up to then, the valve is to be protected from damage. All gums for hot water on the valves to be replaced with appropriate high tempetrature resistant caulkers.</t>
  </si>
  <si>
    <r>
      <t xml:space="preserve">pcs 
</t>
    </r>
    <r>
      <rPr>
        <b/>
        <sz val="10"/>
        <rFont val="Arial"/>
        <family val="2"/>
      </rPr>
      <t/>
    </r>
  </si>
  <si>
    <t xml:space="preserve">ხელსაბანებისთვის და სარეცხი ნიჟარებისთვის წყლის შემრევის შესყიდვა და მონტაჟი. იმ დროიდან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თითხით. </t>
  </si>
  <si>
    <r>
      <t>Total installation works</t>
    </r>
    <r>
      <rPr>
        <b/>
        <sz val="12"/>
        <rFont val="Arial"/>
        <family val="2"/>
      </rPr>
      <t xml:space="preserve"> სულ სამონტაჟო სამუშაოები</t>
    </r>
  </si>
  <si>
    <t>V</t>
  </si>
  <si>
    <t>Installation works/სამონტაჟო სამუშაოები</t>
  </si>
  <si>
    <t xml:space="preserve">Purchase, transportation and installation of PVC sewage system pipes and uniformed pieces. Pipes to be installed according to the strictly defined inclinations. Attachments to be placed on opposite side of water flow, and junctions to be fixed tightly with gym rings. The price comprises final closing of all openings. 
Calculation made per installed pipes. </t>
  </si>
  <si>
    <t xml:space="preserve">მეტალოპლასტმასის საკანალიზაციო მილების შესყიდვა,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</si>
  <si>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pipes  Ø100 mm</t>
  </si>
  <si>
    <t>მილები Ø100 mm</t>
  </si>
  <si>
    <t>pipes Ø 50 mm</t>
  </si>
  <si>
    <t>მილები Ø 50 mm</t>
  </si>
  <si>
    <t>Purchase and installation of trap</t>
  </si>
  <si>
    <t xml:space="preserve">ტრაპის შესყიდვა და დამონტაჟბა. </t>
  </si>
  <si>
    <t>Purchase and installation of the I class quality water closet basin  according to the investor's specification
Calculation made per a piece.</t>
  </si>
  <si>
    <t xml:space="preserve">Purchase, transportation and installation of the china wash basin set, dimensions 58/46 (I-st class quality). Cracked or damaged basins must not be installed, neither the warped ones. Also they must be installed directly to the tiled wall, and fixed with proper holders.
The PVC siphone with a chain to be installed also. Cold and warm water tap to be  installed with a basin.
Calcualtion made per piece. </t>
  </si>
  <si>
    <t xml:space="preserve">ფაიფურის ხელსაბანი ნიჟარის ზომებით 58/46 (I ხარისხის)შესყიდვა,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ცივი და ცხელი წყლის ონკანი უნდა დამონტაჟდეს ნიჟარასთან.
დაანგარიშებულია თითო ცალზე. 
</t>
  </si>
  <si>
    <r>
      <t>Total installation works/</t>
    </r>
    <r>
      <rPr>
        <b/>
        <sz val="12"/>
        <rFont val="Arial"/>
        <family val="2"/>
      </rPr>
      <t>სამონტაჟო სამუშაოები ჯამი</t>
    </r>
  </si>
  <si>
    <r>
      <t xml:space="preserve">Total water pipes and sewage system/ </t>
    </r>
    <r>
      <rPr>
        <b/>
        <sz val="10"/>
        <rFont val="Arial"/>
        <family val="2"/>
      </rPr>
      <t>წყალსადენისა და საკანალიზაციო სისტემის სამუშაოების ჯამი</t>
    </r>
  </si>
  <si>
    <t>* Plastic pipes and sanitary facilities from Firat-Turkey</t>
  </si>
  <si>
    <t>* პლასტმასის მილების და სანიტარული მოწყობილობები- ფირატი-თურქეთი</t>
  </si>
  <si>
    <t xml:space="preserve">გათბობის სისტემის მოწყობის ხარჯთარიცხვა </t>
  </si>
  <si>
    <r>
      <t>Heating system Installation works</t>
    </r>
    <r>
      <rPr>
        <b/>
        <sz val="12"/>
        <rFont val="Arial"/>
        <family val="2"/>
      </rPr>
      <t/>
    </r>
  </si>
  <si>
    <t>Purchase, transportation and installation of the hot water polipropilen pipes and appropriate fittings. The water pipes vertical and horizontal lines to be installed along the walls. All openings on the network have to be closed by the appropriate plugs until the required fixture has been installed. The distribution network has to be fixed so that the valve flanges are completely equal with the treated wall surface. The  contructor will take care of the installation till the building take-over. The final test is to be made and to be signed by supervisor body.</t>
  </si>
  <si>
    <t xml:space="preserve">პოლიპროპილენის ცხელი წყლის ფოლგიანი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</si>
  <si>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accessable places. The constructor is obliged
to take care of installation till the take over. The price comprises work on all
openings and holes in the walls. Calculation made per m' of the final installation. </t>
  </si>
  <si>
    <t>pipes Ø 32 mm inc thermal insulation</t>
  </si>
  <si>
    <t>pipes Ø 25 mm inc thermal insulation</t>
  </si>
  <si>
    <t>pipes Ø 20 mm inc thermal insulation</t>
  </si>
  <si>
    <t>საცირკულაციო ტუმბოს შეძენა და მოწყობა 70ვტ სიმძლავრის</t>
  </si>
  <si>
    <t xml:space="preserve"> Installation of 50 l Expansion tank </t>
  </si>
  <si>
    <t>საფართოებელი ავზის მოწყობა მოცულობით 50ლ</t>
  </si>
  <si>
    <t>პანელური რადიატორების შეძენა და მოწყობა h=60სმ</t>
  </si>
  <si>
    <t>დარბაზის შევსება მდინარის ხრეშით სისქით 80მმ (დატკეპნით)</t>
  </si>
  <si>
    <t>Dismantling of damaged concrete steps and loading on trucks</t>
  </si>
  <si>
    <t>შიდა კიბეების საფეხურების  დაშლა  და დატვირთვა თვითმცლელზე</t>
  </si>
  <si>
    <t>Supply of the materials &amp; fixing of concrete steps 15X30X130cm</t>
  </si>
  <si>
    <t>მასალის მოწოდება და კიბის მოზაიკური საფეხურების მოწყობა15*30*130სმ</t>
  </si>
  <si>
    <r>
      <rPr>
        <sz val="11"/>
        <rFont val="AcadNusx"/>
      </rPr>
      <t>m</t>
    </r>
    <r>
      <rPr>
        <vertAlign val="superscript"/>
        <sz val="11"/>
        <rFont val="Arial"/>
        <family val="2"/>
        <charset val="204"/>
      </rPr>
      <t>2</t>
    </r>
  </si>
  <si>
    <r>
      <t>m</t>
    </r>
    <r>
      <rPr>
        <vertAlign val="superscript"/>
        <sz val="11"/>
        <rFont val="Arial"/>
        <family val="2"/>
        <charset val="204"/>
      </rPr>
      <t>2</t>
    </r>
  </si>
  <si>
    <t>მთავარ შესასვლელთან ქოლგის მოწყობა ზომით 6.6*2.0მ(ნახაზის მიხედვით)</t>
  </si>
  <si>
    <t>გვერდით შესასვლელთან რკინაბეტონის კონსოლების შეფუთვა შეღებილი თუნუქის ფურცლით 0.5მმ</t>
  </si>
  <si>
    <t>საწვიმარი მილების მოწყობა შეღებილი ფურცლოვანი ლითონით სისქით 0.5მმ</t>
  </si>
  <si>
    <t>საწვიმარი ღარების მოწყობა შეღებილი ფურცლოვანი ლითონით სისქით 0.5მმ</t>
  </si>
  <si>
    <t>საწვიმარი ძაბრების მოწყობა შეღებილი ფურცლოვანი ლითონით სისქით 0.5მმ</t>
  </si>
  <si>
    <t>Installing of RWP with painteded  metal sheet thicknes d=0.5 e</t>
  </si>
  <si>
    <t xml:space="preserve">Installing of RWG with painteded  metal sheet thicknes d=0.5 </t>
  </si>
  <si>
    <t>Installing of RWf with painteded  metal sheet thicknes d=0.5 mm.-</t>
  </si>
  <si>
    <t>Fixing laminated partitions in toilets H=2.0m</t>
  </si>
  <si>
    <r>
      <t xml:space="preserve">Steelbar A-III D10mm          </t>
    </r>
    <r>
      <rPr>
        <b/>
        <sz val="13"/>
        <rFont val="AcadNusx"/>
      </rPr>
      <t>armatura</t>
    </r>
    <r>
      <rPr>
        <b/>
        <sz val="13"/>
        <rFont val="Arial"/>
        <family val="2"/>
        <charset val="204"/>
      </rPr>
      <t xml:space="preserve"> A</t>
    </r>
    <r>
      <rPr>
        <b/>
        <sz val="13"/>
        <rFont val="AcadNusx"/>
      </rPr>
      <t>-I</t>
    </r>
    <r>
      <rPr>
        <b/>
        <sz val="13"/>
        <rFont val="Arial"/>
        <family val="2"/>
        <charset val="204"/>
      </rPr>
      <t xml:space="preserve"> D</t>
    </r>
    <r>
      <rPr>
        <b/>
        <sz val="13"/>
        <rFont val="AcadNusx"/>
      </rPr>
      <t>6mm</t>
    </r>
  </si>
  <si>
    <t>სცენის ხის იატაკის მოხვეწა და შეღებვა ლაქით სამ ფენად</t>
  </si>
  <si>
    <t>Installation of the plastic drop ceiling on the leveled surface</t>
  </si>
  <si>
    <t>Installation of the gypsum drop ceiling with  120X250X12 mm' tiles on metal frame</t>
  </si>
  <si>
    <t>თაბაშირმუყაოს შეკიდული ჭერის მოწყობა 120X250X1.2sm ზომის ფილებით ლითონის სტრუქტურაზე</t>
  </si>
  <si>
    <t>პლასტიკატის შეკიდული ჭერის მოწყობა ლითონის სტრუქტურაზე</t>
  </si>
  <si>
    <r>
      <t>ლამინირებული(მდფ) ტიხრების მოწყობა ტუალეტებში</t>
    </r>
    <r>
      <rPr>
        <sz val="12"/>
        <rFont val="Arial"/>
        <family val="2"/>
        <charset val="204"/>
      </rPr>
      <t xml:space="preserve"> H</t>
    </r>
    <r>
      <rPr>
        <sz val="12"/>
        <rFont val="AcadNusx"/>
      </rPr>
      <t>=2.0მ</t>
    </r>
  </si>
  <si>
    <r>
      <t xml:space="preserve">ელექტროგამთიშველი კარადის მოწყობა  1- 125ამ, </t>
    </r>
    <r>
      <rPr>
        <sz val="9"/>
        <rFont val="Arial"/>
        <family val="2"/>
        <charset val="204"/>
      </rPr>
      <t>1-50ამ, 4-32ამ</t>
    </r>
    <r>
      <rPr>
        <sz val="8"/>
        <rFont val="Arial"/>
        <family val="2"/>
        <charset val="204"/>
      </rPr>
      <t xml:space="preserve"> სამფაზა გამთიშველით</t>
    </r>
  </si>
  <si>
    <r>
      <t xml:space="preserve">გამანაწილებელი </t>
    </r>
    <r>
      <rPr>
        <sz val="8"/>
        <rFont val="AcadNusx"/>
      </rPr>
      <t>ყუთის</t>
    </r>
    <r>
      <rPr>
        <sz val="8"/>
        <rFont val="Arial"/>
        <family val="2"/>
        <charset val="204"/>
      </rPr>
      <t xml:space="preserve"> დამონტაჟება 12- 1ფაზიანი გადამრთველით 220V/16A </t>
    </r>
  </si>
  <si>
    <t>Purchase and Installation of cable, type:PPY-5 x 4mm2, needed for 
installation of the mono-phase connectors,  set with connections on both ends</t>
  </si>
  <si>
    <t xml:space="preserve">ერთფაზიანი საშტეფსელო როზეტის 220V/10A  მონტაჟი, კომპლექტი ორივე ბოლოში შემაერთებლებით, </t>
  </si>
  <si>
    <t>გამწოვი ვენტილატორების მონტაჟი 25ვტ</t>
  </si>
  <si>
    <t xml:space="preserve">ერთფაზიანი შემაერთებლების მოწყობისთვის საჭირო კაბელის  კედელში ჩამონტაჟება, ორივე ბოლოში შემაერთებლებით, PPY-3 x 2,5მმ2, </t>
  </si>
  <si>
    <t>Installation of cable, type:PPY-3 x 2,5mm2, needed for 
installation of the mono-phase connectors,  set with connections on both ends</t>
  </si>
  <si>
    <t>Installation of cable, type:PPY-5 x 10mm2, needed for 
installation of the mono-phase connectors,  set with connections on both ends</t>
  </si>
  <si>
    <t xml:space="preserve">ერთფაზიანი შემაერთებლების მოწყობისთვის საჭირო კაბელის კედელში ჩამონტაჟება, ორივე ბოლოში შემაერთებლებით, PPY-5x 4მმ2, </t>
  </si>
  <si>
    <t xml:space="preserve">ერთფაზიანი შემაერთებლების მოწყობისთვის საჭირო კაბელის კედელში ჩამონტაჟება, ორივე ბოლოში შემაერთებლებით, PPY-5x 10მმ2, </t>
  </si>
  <si>
    <t>Purchase and  mounting of the installation switch 220V/10A , set with connections on both ends;</t>
  </si>
  <si>
    <t>განათების აღჭურვილობების მოწყობა, ტიპი:განათების ლედ პანელი 12ვტ
კომპლექტი  შესაბამისი  ინფიქსური ინსტრუმენტით</t>
  </si>
  <si>
    <t>განათების ტენგამძლე აღჭურვილობების მოწყობა, ტიპი:განათების ლედ პანელი 12ვტ
კომპლექტი  შესაბამისი  ინფიქსური ინსტრუმენტით</t>
  </si>
  <si>
    <t xml:space="preserve">უნიტაზის (I ხარისხის) შესყიდვა და დამონტაჟება შეზღუდული შესაძლებლობის პირებისათვის. 
დაანგარიშება თითო ცალზე. </t>
  </si>
  <si>
    <t xml:space="preserve">უნიტაზის (I ხარისხის) შესყიდვა და დამონტაჟება . 
დაანგარიშება თითო ცალზე. </t>
  </si>
  <si>
    <t xml:space="preserve">ხელსაბანებისთვის და სარეცხი ნიჟარებისთვის წყლის შემრევის შესყიდვა და მონტაჟი(შშმ პირებისათვის). იმ დროიდან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თითხით. </t>
  </si>
  <si>
    <t>Purchase and installation of the water heater 50kwt with Hydro module</t>
  </si>
  <si>
    <t>გათბობის ქვაბის შეძენა და მოწყობა 50კვტ სიმძლავრის, ჰიდრომოდულით</t>
  </si>
  <si>
    <t>Purchase and installation of the radiators h=60cm</t>
  </si>
  <si>
    <t>დასადგამი ფანკოილების მოწყობა mkf1-500</t>
  </si>
  <si>
    <t>ბოილერის შეძენა და მოწყობა 100ლ</t>
  </si>
  <si>
    <t>pipes Ø 50 mm inc thermal insulation</t>
  </si>
  <si>
    <t>pipes Ø 40 mm inc thermal insulation</t>
  </si>
  <si>
    <t>მილები Ø 50 mm თბოიზოლაციით</t>
  </si>
  <si>
    <t>მილები Ø 40 mm თბოიზოლაციით</t>
  </si>
  <si>
    <t>მილები Ø 32 mm თბოიზოლაციით</t>
  </si>
  <si>
    <t>მილები Ø 25 mm თბოიზოლაციით</t>
  </si>
  <si>
    <t>მილები Ø 20 mm თბოიზოლაციით</t>
  </si>
  <si>
    <r>
      <t>შენობის გარშემო სარინელის მოწყობა ბეტონით</t>
    </r>
    <r>
      <rPr>
        <sz val="12"/>
        <rFont val="Arial"/>
        <family val="2"/>
      </rPr>
      <t xml:space="preserve"> M250 </t>
    </r>
    <r>
      <rPr>
        <sz val="12"/>
        <rFont val="AcadNusx"/>
      </rPr>
      <t xml:space="preserve">სისქით 10სმ სიგანით 100sm </t>
    </r>
  </si>
  <si>
    <t>Demolition of reinforced concrete construction of brise-soleil and loading on trucks</t>
  </si>
  <si>
    <t>Demolition of concrete access ramp and loading on trucks</t>
  </si>
  <si>
    <t>Transportation of Construction debris from the site</t>
  </si>
  <si>
    <t>Back filling under the hall  floor  with Ballast (including tightening)</t>
  </si>
  <si>
    <t xml:space="preserve">Concreting of the concert hall floor with concrete M-250 d=15 cm'. </t>
  </si>
  <si>
    <t xml:space="preserve">Concreting of the  entrance stairs with concrete M-250 (including the formwork) </t>
  </si>
  <si>
    <t xml:space="preserve">Concreting of the entrance wheelchair ramp with concrete M-250 (including the formwork) </t>
  </si>
  <si>
    <t>Installation of Reinforced  wall  d=20 cm' with blocks 12x12x40 cm'</t>
  </si>
  <si>
    <t>Installing of prefabricated window sills with painted  metal sheet thicknes d=2,00 mm.</t>
  </si>
  <si>
    <t>Installation of metal handrails</t>
  </si>
  <si>
    <t>Installation of the umbrella in the main etrance with following dimensions 6.6*2.0m (according to the drawings)</t>
  </si>
  <si>
    <t>Wrapping reinforced concrete consoles with painted metal sheet 0.5 mm</t>
  </si>
  <si>
    <t xml:space="preserve"> All plastering works include scaftold installation</t>
  </si>
  <si>
    <t>Installation of metal fire exist stairs</t>
  </si>
  <si>
    <t xml:space="preserve">Installation of the hydroinsulation under the floor with tar paper (two layers) </t>
  </si>
  <si>
    <t>გადახურვის ხის ელემენტების ანტისეპტიკuრი დამუშავება</t>
  </si>
  <si>
    <t>Antiseptic treatment of wooden materials for  roofing</t>
  </si>
  <si>
    <t>Installation of metal lintelns in the apartures of the hall entrance door</t>
  </si>
  <si>
    <t>Installation of Armstrong type drop ceiling in the hall</t>
  </si>
  <si>
    <t>სცენის მოწყობა ხის ელემენტებით ნახაზის მიხედვით ზომებით 11.7*9.0მ სიმაღლე 0.9მ</t>
  </si>
  <si>
    <t xml:space="preserve">Arranging stage with wooden material, according to the drawing with following dimensions 11.7*9.0m </t>
  </si>
  <si>
    <t>Polishing and paintind of stage floor with laquer (three layers)</t>
  </si>
  <si>
    <t xml:space="preserve">Installation of the floor laminated boards 20cmX120cmX0.9cm </t>
  </si>
  <si>
    <r>
      <t xml:space="preserve">კედლების მოპირკეთება კაფელით I კლასი, </t>
    </r>
    <r>
      <rPr>
        <sz val="12"/>
        <rFont val="Arial"/>
        <family val="2"/>
        <charset val="204"/>
      </rPr>
      <t>H</t>
    </r>
    <r>
      <rPr>
        <sz val="12"/>
        <rFont val="AcadNusx"/>
      </rPr>
      <t>=1.6m (წებოს ჩათვლით)</t>
    </r>
  </si>
  <si>
    <t>Supply and installation of the external metal door  150 x240 cm'</t>
  </si>
  <si>
    <t>Supply and installation of the pvc door  80 x210 cm'</t>
  </si>
  <si>
    <t>Supply and installation of the pvc door  90 x210 cm'</t>
  </si>
  <si>
    <t>Supply and installation of the pvc door  140 x270 cm'</t>
  </si>
  <si>
    <t>Supply and installation of the pvc door  100 x210 cm'</t>
  </si>
  <si>
    <r>
      <t xml:space="preserve">Supply and installation of the PVC windows 60 x 90 cm' </t>
    </r>
    <r>
      <rPr>
        <sz val="12"/>
        <rFont val="Arial"/>
        <family val="2"/>
      </rPr>
      <t>(Termopan glass 4+12+4)</t>
    </r>
  </si>
  <si>
    <r>
      <t xml:space="preserve">Supply and installation of the PVC windows 240 x210 cm' </t>
    </r>
    <r>
      <rPr>
        <sz val="12"/>
        <rFont val="Arial"/>
        <family val="2"/>
      </rPr>
      <t>(Termopan glass 4+12+4)</t>
    </r>
  </si>
  <si>
    <r>
      <t xml:space="preserve">Supply and installation of the PVC windows 210 x 180 cm' </t>
    </r>
    <r>
      <rPr>
        <sz val="12"/>
        <rFont val="Arial"/>
        <family val="2"/>
      </rPr>
      <t>(Termopan glass 4+12+4)</t>
    </r>
  </si>
  <si>
    <r>
      <t>Supply and installation of the plastic window sill 4cmX15cmX250cm</t>
    </r>
    <r>
      <rPr>
        <sz val="12"/>
        <rFont val="Arial"/>
        <family val="2"/>
      </rPr>
      <t xml:space="preserve"> </t>
    </r>
  </si>
  <si>
    <r>
      <t>Supply and installation of the plastic window sill 4cmX15cmX220cm</t>
    </r>
    <r>
      <rPr>
        <sz val="12"/>
        <rFont val="Arial"/>
        <family val="2"/>
      </rPr>
      <t xml:space="preserve"> </t>
    </r>
  </si>
  <si>
    <t xml:space="preserve">Installation of distribution box with 12 mono-phase switch breakers 220V/16A,
</t>
  </si>
  <si>
    <t>Purchase and installation of the water heater 100 L</t>
  </si>
  <si>
    <t>Purchase and installation of cyrculation pump 70wt</t>
  </si>
  <si>
    <t>Installation of floor standing Fancoil mkf1-500</t>
  </si>
  <si>
    <t>Purchase and installation of the water mixer tap for handwash basins water sinks (for disabled persons). Up to then, the valve is to be protected from damage. All gums for hot water on the valves to be replaced with appropriate high tempetrature resistant caulkers.</t>
  </si>
  <si>
    <t>Purchase and installation of the I class quality water closet basin  for desabled persons
Calculation per unit</t>
  </si>
  <si>
    <t xml:space="preserve">ფაიფურის ხელსაბანი ნიჟარის ზომებით 58/46 (I ხარისხის)შესყიდვა, ტრანსპორტირება და დამონტაჟბა.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ცივი და ცხელი წყლის ონკანი უნდა დამონტაჟდეს ნიჟარასთან.შშმ პირებისათვის
დაანგარიშებულია თითო ცალზე. 
</t>
  </si>
  <si>
    <t xml:space="preserve">Purchase, transportation and installation of the china wash basin set, dimensions 58/46 (I-st class quality). Cracked or damaged basins must not be installed, neither the warped ones. Also they must be installed directly to the tiled wall, and fixed with proper holders.
Also he PVC siphone should be installed. Cold and warm water tap to be  installed with a basin. for disabled persons.
Calcualtion made per piece. </t>
  </si>
  <si>
    <t>Installation of el. Switch with 1-125am and 4-32 am with 3 phase switchers</t>
  </si>
  <si>
    <t>Purchase and  installation of  the damproof light equipment , type:
light LED pannel 12 wt,  set with appropriate infix tool</t>
  </si>
  <si>
    <t>Purchase and  installation of  the light equipment, type:
light LED pannel 12 wt , set with appropriate infix tool</t>
  </si>
  <si>
    <t>Painting of the ceiling with emulsion paint in two layers</t>
  </si>
  <si>
    <t>Painting of the walls with emulsion paint in two layers</t>
  </si>
  <si>
    <t>Rehabilitation of House of Culture in Khoni ex-military Settlement</t>
  </si>
  <si>
    <t>კულტურის სახლის რეაბილიტაცია ხონis ყოფილ სამხედრო დასახლებაში</t>
  </si>
  <si>
    <r>
      <t>DEMOLITION WORKS  -</t>
    </r>
    <r>
      <rPr>
        <b/>
        <sz val="12"/>
        <rFont val="AcadNusx"/>
      </rPr>
      <t>დაშლის სამუშაოები</t>
    </r>
  </si>
  <si>
    <t>Bill of quantity for water supply works and sewage system installation</t>
  </si>
  <si>
    <t>BoQ for heating system installation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</si>
</sst>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0.0"/>
    <numFmt numFmtId="165" formatCode="#,##0.00\ [$Lari-437]"/>
    <numFmt numFmtId="166" formatCode="#,##0.0"/>
    <numFmt numFmtId="167" formatCode="#,##0\ [$€-1]"/>
    <numFmt numFmtId="168" formatCode="0.0000"/>
    <numFmt numFmtId="169" formatCode="#,##0.00;[Red]#,##0.00"/>
    <numFmt numFmtId="170" formatCode="_-* #,##0.00\ [$Lari-437]_-;\-* #,##0.00\ [$Lari-437]_-;_-* &quot;-&quot;\ [$Lari-437]_-;_-@_-"/>
    <numFmt numFmtId="171" formatCode="_-* #,##0.00\ [$DM-407]_-;\-* #,##0.00\ [$DM-407]_-;_-* &quot;-&quot;??\ [$DM-407]_-;_-@_-"/>
    <numFmt numFmtId="172" formatCode="_-* #,##0.00\ [$Lari-437]_-;\-* #,##0.00\ [$Lari-437]_-;_-* &quot;-&quot;?\ [$Lari-437]_-;_-@_-"/>
  </numFmts>
  <fonts count="48" x14ac:knownFonts="1">
    <font>
      <sz val="11"/>
      <color theme="1"/>
      <name val="Calibri"/>
      <family val="2"/>
      <scheme val="minor"/>
    </font>
    <font>
      <sz val="10"/>
      <name val="Arial"/>
    </font>
    <font>
      <b/>
      <sz val="14"/>
      <name val="Arial"/>
      <family val="2"/>
    </font>
    <font>
      <b/>
      <sz val="12"/>
      <name val="Arial"/>
      <family val="2"/>
    </font>
    <font>
      <b/>
      <sz val="14"/>
      <name val="AcadNusx"/>
    </font>
    <font>
      <b/>
      <sz val="16"/>
      <name val="Arial"/>
      <family val="2"/>
    </font>
    <font>
      <b/>
      <sz val="16"/>
      <name val="AcadNusx"/>
    </font>
    <font>
      <b/>
      <sz val="11"/>
      <name val="AcadNusx"/>
    </font>
    <font>
      <sz val="8"/>
      <name val="Arial"/>
      <family val="2"/>
    </font>
    <font>
      <sz val="12"/>
      <name val="Arial"/>
      <family val="2"/>
    </font>
    <font>
      <b/>
      <sz val="13"/>
      <name val="Arial"/>
      <family val="2"/>
    </font>
    <font>
      <b/>
      <sz val="10"/>
      <name val="Arial"/>
      <family val="2"/>
    </font>
    <font>
      <b/>
      <sz val="10"/>
      <name val="AcadNusx"/>
    </font>
    <font>
      <b/>
      <sz val="13"/>
      <name val="AcadNusx"/>
    </font>
    <font>
      <sz val="13"/>
      <name val="Arial"/>
      <family val="2"/>
    </font>
    <font>
      <b/>
      <sz val="12"/>
      <name val="AcadNusx"/>
    </font>
    <font>
      <sz val="10"/>
      <name val="Arial"/>
      <family val="2"/>
      <charset val="204"/>
    </font>
    <font>
      <vertAlign val="superscript"/>
      <sz val="10"/>
      <name val="Arial"/>
      <family val="2"/>
      <charset val="204"/>
    </font>
    <font>
      <sz val="10"/>
      <name val="AcadNusx"/>
    </font>
    <font>
      <sz val="11"/>
      <name val="Arial"/>
      <family val="2"/>
    </font>
    <font>
      <sz val="12"/>
      <name val="AcadNusx"/>
    </font>
    <font>
      <b/>
      <sz val="10"/>
      <name val="Arial"/>
      <family val="2"/>
      <charset val="204"/>
    </font>
    <font>
      <b/>
      <sz val="13"/>
      <name val="Arial"/>
      <family val="2"/>
      <charset val="204"/>
    </font>
    <font>
      <sz val="13"/>
      <name val="AcadNusx"/>
    </font>
    <font>
      <sz val="12"/>
      <name val="Arial"/>
      <family val="2"/>
      <charset val="204"/>
    </font>
    <font>
      <i/>
      <sz val="13"/>
      <name val="Arial"/>
      <family val="2"/>
    </font>
    <font>
      <sz val="18"/>
      <name val="Arial"/>
      <family val="2"/>
    </font>
    <font>
      <b/>
      <sz val="14"/>
      <name val="Arial"/>
      <family val="2"/>
      <charset val="204"/>
    </font>
    <font>
      <sz val="14"/>
      <name val="Arial"/>
      <family val="2"/>
      <charset val="204"/>
    </font>
    <font>
      <sz val="14"/>
      <name val="AcadNusx"/>
    </font>
    <font>
      <b/>
      <sz val="11"/>
      <name val="Arial"/>
      <family val="2"/>
      <charset val="204"/>
    </font>
    <font>
      <b/>
      <vertAlign val="superscript"/>
      <sz val="12"/>
      <name val="Arial"/>
      <family val="2"/>
    </font>
    <font>
      <b/>
      <vertAlign val="superscript"/>
      <sz val="14"/>
      <name val="Calibri"/>
      <family val="2"/>
      <charset val="204"/>
    </font>
    <font>
      <sz val="9"/>
      <name val="Arial"/>
      <family val="2"/>
    </font>
    <font>
      <b/>
      <sz val="9"/>
      <name val="Arial"/>
      <family val="2"/>
    </font>
    <font>
      <sz val="8"/>
      <name val="Arial"/>
      <family val="2"/>
      <charset val="204"/>
    </font>
    <font>
      <sz val="8"/>
      <name val="AcadNusx"/>
    </font>
    <font>
      <b/>
      <sz val="8"/>
      <name val="Arial"/>
      <family val="2"/>
    </font>
    <font>
      <b/>
      <sz val="8"/>
      <name val="Arial"/>
      <family val="2"/>
      <charset val="204"/>
    </font>
    <font>
      <sz val="10"/>
      <name val="Arial"/>
      <family val="2"/>
    </font>
    <font>
      <b/>
      <sz val="12"/>
      <name val="Arial"/>
      <family val="2"/>
      <charset val="204"/>
    </font>
    <font>
      <sz val="14"/>
      <name val="Arial"/>
      <family val="2"/>
    </font>
    <font>
      <sz val="11"/>
      <name val="Sylfaen"/>
      <family val="1"/>
      <charset val="204"/>
    </font>
    <font>
      <sz val="11"/>
      <name val="Arial"/>
      <family val="2"/>
      <charset val="204"/>
    </font>
    <font>
      <sz val="11"/>
      <name val="AcadNusx"/>
    </font>
    <font>
      <vertAlign val="superscript"/>
      <sz val="11"/>
      <name val="Arial"/>
      <family val="2"/>
      <charset val="204"/>
    </font>
    <font>
      <sz val="9"/>
      <name val="Arial"/>
      <family val="2"/>
      <charset val="204"/>
    </font>
    <font>
      <sz val="13"/>
      <name val="Arial"/>
      <family val="2"/>
      <charset val="204"/>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FF99"/>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5"/>
        <bgColor indexed="64"/>
      </patternFill>
    </fill>
    <fill>
      <patternFill patternType="solid">
        <fgColor indexed="26"/>
        <bgColor indexed="64"/>
      </patternFill>
    </fill>
    <fill>
      <patternFill patternType="solid">
        <fgColor indexed="4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bottom style="double">
        <color indexed="64"/>
      </bottom>
      <diagonal/>
    </border>
    <border>
      <left/>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16" fillId="0" borderId="0"/>
  </cellStyleXfs>
  <cellXfs count="405">
    <xf numFmtId="0" fontId="0" fillId="0" borderId="0" xfId="0"/>
    <xf numFmtId="0" fontId="2" fillId="0" borderId="0" xfId="1" applyFont="1" applyAlignment="1">
      <alignment horizontal="left"/>
    </xf>
    <xf numFmtId="0" fontId="1" fillId="0" borderId="0" xfId="1"/>
    <xf numFmtId="0" fontId="2" fillId="2" borderId="10" xfId="1" applyFont="1" applyFill="1" applyBorder="1" applyAlignment="1">
      <alignment horizontal="center" wrapText="1"/>
    </xf>
    <xf numFmtId="0" fontId="4" fillId="2" borderId="11" xfId="1" applyFont="1" applyFill="1" applyBorder="1" applyAlignment="1">
      <alignment horizontal="center"/>
    </xf>
    <xf numFmtId="0" fontId="3" fillId="0" borderId="0" xfId="1" applyFont="1" applyFill="1" applyBorder="1"/>
    <xf numFmtId="0" fontId="3" fillId="0" borderId="12" xfId="1" applyFont="1" applyFill="1" applyBorder="1" applyAlignment="1">
      <alignment wrapText="1"/>
    </xf>
    <xf numFmtId="0" fontId="1" fillId="4" borderId="0" xfId="1" applyFill="1"/>
    <xf numFmtId="0" fontId="1" fillId="0" borderId="0" xfId="1" applyFill="1" applyBorder="1"/>
    <xf numFmtId="0" fontId="8" fillId="0" borderId="0" xfId="1" applyFont="1" applyFill="1" applyBorder="1" applyAlignment="1">
      <alignment horizontal="center"/>
    </xf>
    <xf numFmtId="0" fontId="1" fillId="5" borderId="13" xfId="1" applyFill="1" applyBorder="1"/>
    <xf numFmtId="0" fontId="1" fillId="5" borderId="14" xfId="1" applyFill="1" applyBorder="1"/>
    <xf numFmtId="0" fontId="8" fillId="5" borderId="14" xfId="1" applyFont="1" applyFill="1" applyBorder="1" applyAlignment="1">
      <alignment horizontal="center"/>
    </xf>
    <xf numFmtId="0" fontId="1" fillId="5" borderId="15" xfId="1" applyFill="1" applyBorder="1"/>
    <xf numFmtId="0" fontId="9" fillId="0" borderId="0" xfId="1" applyFont="1" applyAlignment="1">
      <alignment horizontal="left"/>
    </xf>
    <xf numFmtId="0" fontId="9" fillId="0" borderId="0" xfId="1" applyFont="1" applyFill="1" applyBorder="1"/>
    <xf numFmtId="0" fontId="9" fillId="2" borderId="7" xfId="1" applyFont="1" applyFill="1" applyBorder="1"/>
    <xf numFmtId="0" fontId="10" fillId="2" borderId="8"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0" borderId="0" xfId="1" applyFont="1" applyAlignment="1">
      <alignment horizontal="center"/>
    </xf>
    <xf numFmtId="0" fontId="9" fillId="2" borderId="10" xfId="1" applyFont="1" applyFill="1" applyBorder="1"/>
    <xf numFmtId="0" fontId="13" fillId="2" borderId="11"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 fillId="0" borderId="0" xfId="1" applyAlignment="1">
      <alignment horizontal="center"/>
    </xf>
    <xf numFmtId="0" fontId="9" fillId="0" borderId="0" xfId="1" applyFont="1"/>
    <xf numFmtId="0" fontId="14" fillId="0" borderId="0" xfId="1" applyFont="1"/>
    <xf numFmtId="0" fontId="3" fillId="2" borderId="13" xfId="1" applyFont="1" applyFill="1" applyBorder="1" applyAlignment="1">
      <alignment horizontal="center"/>
    </xf>
    <xf numFmtId="0" fontId="1" fillId="0" borderId="0" xfId="1" applyBorder="1" applyAlignment="1">
      <alignment horizontal="center"/>
    </xf>
    <xf numFmtId="0" fontId="1" fillId="0" borderId="0" xfId="1" applyBorder="1"/>
    <xf numFmtId="0" fontId="14" fillId="0" borderId="8" xfId="1" applyFont="1" applyBorder="1" applyAlignment="1">
      <alignment wrapText="1"/>
    </xf>
    <xf numFmtId="0" fontId="16" fillId="0" borderId="4" xfId="1" applyFont="1" applyBorder="1" applyAlignment="1">
      <alignment horizontal="center" wrapText="1"/>
    </xf>
    <xf numFmtId="0" fontId="14" fillId="0" borderId="11" xfId="1" applyFont="1" applyBorder="1" applyAlignment="1">
      <alignment wrapText="1"/>
    </xf>
    <xf numFmtId="0" fontId="16" fillId="0" borderId="5" xfId="1" applyFont="1" applyBorder="1" applyAlignment="1">
      <alignment horizontal="center" wrapText="1"/>
    </xf>
    <xf numFmtId="0" fontId="9" fillId="0" borderId="0" xfId="1" applyFont="1" applyAlignment="1">
      <alignment horizontal="center"/>
    </xf>
    <xf numFmtId="0" fontId="14" fillId="0" borderId="8" xfId="1" applyFont="1" applyBorder="1" applyAlignment="1">
      <alignment horizontal="left" wrapText="1"/>
    </xf>
    <xf numFmtId="0" fontId="9" fillId="0" borderId="0" xfId="1" applyFont="1" applyBorder="1" applyAlignment="1">
      <alignment horizontal="center"/>
    </xf>
    <xf numFmtId="0" fontId="10" fillId="0" borderId="0" xfId="1" applyFont="1" applyBorder="1"/>
    <xf numFmtId="0" fontId="14" fillId="0" borderId="0" xfId="1" applyFont="1" applyBorder="1"/>
    <xf numFmtId="165" fontId="1" fillId="8" borderId="21" xfId="1" applyNumberFormat="1" applyFill="1" applyBorder="1"/>
    <xf numFmtId="0" fontId="19" fillId="0" borderId="0" xfId="1" applyFont="1" applyAlignment="1">
      <alignment horizontal="left"/>
    </xf>
    <xf numFmtId="0" fontId="10" fillId="4" borderId="0" xfId="1" applyFont="1" applyFill="1" applyBorder="1"/>
    <xf numFmtId="0" fontId="14" fillId="0" borderId="22" xfId="1" applyFont="1" applyBorder="1" applyAlignment="1">
      <alignment wrapText="1"/>
    </xf>
    <xf numFmtId="0" fontId="16" fillId="0" borderId="4" xfId="1" applyFont="1" applyBorder="1" applyAlignment="1">
      <alignment horizontal="center" vertical="center" wrapText="1"/>
    </xf>
    <xf numFmtId="0" fontId="20" fillId="0" borderId="23" xfId="1" applyFont="1" applyBorder="1" applyAlignment="1">
      <alignment wrapText="1"/>
    </xf>
    <xf numFmtId="0" fontId="16" fillId="0" borderId="5" xfId="1" applyFont="1" applyBorder="1" applyAlignment="1">
      <alignment horizontal="center" vertical="center" wrapText="1"/>
    </xf>
    <xf numFmtId="0" fontId="14" fillId="0" borderId="0" xfId="1" applyFont="1" applyAlignment="1">
      <alignment vertical="center" wrapText="1"/>
    </xf>
    <xf numFmtId="0" fontId="1" fillId="0" borderId="19" xfId="1" applyBorder="1" applyAlignment="1">
      <alignment horizontal="center"/>
    </xf>
    <xf numFmtId="0" fontId="10" fillId="0" borderId="0" xfId="1" applyFont="1" applyBorder="1" applyAlignment="1">
      <alignment wrapText="1"/>
    </xf>
    <xf numFmtId="0" fontId="11" fillId="0" borderId="0" xfId="1" applyFont="1" applyBorder="1" applyAlignment="1">
      <alignment horizontal="right"/>
    </xf>
    <xf numFmtId="166" fontId="2" fillId="0" borderId="0" xfId="1" applyNumberFormat="1" applyFont="1" applyFill="1" applyBorder="1"/>
    <xf numFmtId="165" fontId="1" fillId="0" borderId="1" xfId="1" applyNumberFormat="1" applyBorder="1"/>
    <xf numFmtId="165" fontId="1" fillId="6" borderId="1" xfId="1" applyNumberFormat="1" applyFill="1" applyBorder="1"/>
    <xf numFmtId="2" fontId="21" fillId="0" borderId="1" xfId="1" applyNumberFormat="1" applyFont="1" applyBorder="1"/>
    <xf numFmtId="0" fontId="11" fillId="0" borderId="9" xfId="1" applyFont="1" applyBorder="1" applyAlignment="1">
      <alignment horizontal="right"/>
    </xf>
    <xf numFmtId="165" fontId="1" fillId="0" borderId="9" xfId="1" applyNumberFormat="1" applyFill="1" applyBorder="1"/>
    <xf numFmtId="0" fontId="9" fillId="0" borderId="9" xfId="1" applyFont="1" applyBorder="1" applyAlignment="1">
      <alignment horizontal="center"/>
    </xf>
    <xf numFmtId="0" fontId="10" fillId="0" borderId="9" xfId="1" applyFont="1" applyBorder="1" applyAlignment="1">
      <alignment wrapText="1"/>
    </xf>
    <xf numFmtId="0" fontId="14" fillId="0" borderId="0" xfId="1" applyFont="1" applyAlignment="1">
      <alignment wrapText="1"/>
    </xf>
    <xf numFmtId="0" fontId="18" fillId="0" borderId="5" xfId="1" applyFont="1" applyBorder="1" applyAlignment="1">
      <alignment horizontal="center" vertical="center" wrapText="1"/>
    </xf>
    <xf numFmtId="0" fontId="9" fillId="0" borderId="0" xfId="1" applyFont="1" applyBorder="1"/>
    <xf numFmtId="0" fontId="14" fillId="0" borderId="0" xfId="1" applyFont="1" applyFill="1" applyBorder="1"/>
    <xf numFmtId="0" fontId="1" fillId="0" borderId="0" xfId="1" applyFill="1" applyAlignment="1">
      <alignment horizontal="center"/>
    </xf>
    <xf numFmtId="0" fontId="11" fillId="0" borderId="14" xfId="1" applyFont="1" applyFill="1" applyBorder="1" applyAlignment="1">
      <alignment horizontal="right"/>
    </xf>
    <xf numFmtId="165" fontId="1" fillId="0" borderId="15" xfId="1" applyNumberFormat="1" applyFill="1" applyBorder="1"/>
    <xf numFmtId="0" fontId="1" fillId="0" borderId="0" xfId="1" applyFill="1"/>
    <xf numFmtId="0" fontId="9" fillId="0" borderId="0" xfId="1" applyFont="1" applyBorder="1" applyAlignment="1">
      <alignment horizontal="center" vertical="top"/>
    </xf>
    <xf numFmtId="0" fontId="11" fillId="0" borderId="0" xfId="1" applyFont="1" applyBorder="1" applyAlignment="1">
      <alignment horizontal="center"/>
    </xf>
    <xf numFmtId="0" fontId="14" fillId="0" borderId="22" xfId="1" applyFont="1" applyBorder="1" applyAlignment="1">
      <alignment vertical="top" wrapText="1"/>
    </xf>
    <xf numFmtId="0" fontId="20" fillId="0" borderId="0" xfId="1" applyFont="1" applyBorder="1" applyAlignment="1">
      <alignment wrapText="1"/>
    </xf>
    <xf numFmtId="0" fontId="16" fillId="0" borderId="0" xfId="1" applyFont="1" applyBorder="1" applyAlignment="1">
      <alignment horizontal="center" vertical="center" wrapText="1"/>
    </xf>
    <xf numFmtId="165" fontId="1" fillId="0" borderId="0" xfId="1" applyNumberFormat="1" applyBorder="1" applyAlignment="1">
      <alignment horizontal="center"/>
    </xf>
    <xf numFmtId="165" fontId="1" fillId="6" borderId="0" xfId="1" applyNumberFormat="1" applyFill="1" applyBorder="1" applyAlignment="1">
      <alignment horizontal="center"/>
    </xf>
    <xf numFmtId="0" fontId="3" fillId="2" borderId="13" xfId="1" applyFont="1" applyFill="1" applyBorder="1"/>
    <xf numFmtId="0" fontId="3" fillId="2" borderId="26" xfId="1" applyFont="1" applyFill="1" applyBorder="1"/>
    <xf numFmtId="0" fontId="1" fillId="2" borderId="14" xfId="1" applyFill="1" applyBorder="1"/>
    <xf numFmtId="0" fontId="1" fillId="2" borderId="14" xfId="1" applyFill="1" applyBorder="1" applyAlignment="1">
      <alignment horizontal="center"/>
    </xf>
    <xf numFmtId="0" fontId="1" fillId="2" borderId="15" xfId="1" applyFill="1" applyBorder="1"/>
    <xf numFmtId="0" fontId="14" fillId="0" borderId="0" xfId="1" applyFont="1" applyBorder="1" applyAlignment="1">
      <alignment wrapText="1"/>
    </xf>
    <xf numFmtId="0" fontId="9" fillId="0" borderId="0" xfId="1" applyFont="1" applyFill="1" applyBorder="1" applyAlignment="1">
      <alignment horizontal="center"/>
    </xf>
    <xf numFmtId="0" fontId="20" fillId="0" borderId="0" xfId="1" applyFont="1" applyFill="1" applyBorder="1" applyAlignment="1">
      <alignment wrapText="1"/>
    </xf>
    <xf numFmtId="0" fontId="16" fillId="0" borderId="0" xfId="1" applyFont="1" applyFill="1" applyBorder="1" applyAlignment="1">
      <alignment horizontal="center" vertical="center" wrapText="1"/>
    </xf>
    <xf numFmtId="0" fontId="1" fillId="0" borderId="0" xfId="1" applyFill="1" applyBorder="1" applyAlignment="1">
      <alignment horizontal="center"/>
    </xf>
    <xf numFmtId="165" fontId="1" fillId="0" borderId="0" xfId="1" applyNumberFormat="1" applyFill="1" applyBorder="1" applyAlignment="1">
      <alignment horizontal="center"/>
    </xf>
    <xf numFmtId="0" fontId="9" fillId="0" borderId="9" xfId="1" applyFont="1" applyBorder="1"/>
    <xf numFmtId="0" fontId="14" fillId="0" borderId="9" xfId="1" applyFont="1" applyBorder="1"/>
    <xf numFmtId="0" fontId="9" fillId="0" borderId="0" xfId="1" applyFont="1" applyFill="1"/>
    <xf numFmtId="0" fontId="14" fillId="0" borderId="0" xfId="1" applyFont="1" applyFill="1"/>
    <xf numFmtId="0" fontId="25" fillId="0" borderId="0" xfId="1" applyFont="1"/>
    <xf numFmtId="0" fontId="14" fillId="9" borderId="22" xfId="1" applyFont="1" applyFill="1" applyBorder="1" applyAlignment="1">
      <alignment wrapText="1"/>
    </xf>
    <xf numFmtId="0" fontId="16" fillId="0" borderId="4" xfId="1" applyFont="1" applyBorder="1" applyAlignment="1">
      <alignment vertical="center" wrapText="1"/>
    </xf>
    <xf numFmtId="0" fontId="20" fillId="9" borderId="23" xfId="1" applyFont="1" applyFill="1" applyBorder="1" applyAlignment="1">
      <alignment wrapText="1"/>
    </xf>
    <xf numFmtId="0" fontId="18" fillId="0" borderId="5" xfId="1" applyFont="1" applyBorder="1" applyAlignment="1">
      <alignment vertical="center" wrapText="1"/>
    </xf>
    <xf numFmtId="0" fontId="18" fillId="0" borderId="0" xfId="1" applyFont="1" applyBorder="1" applyAlignment="1">
      <alignment vertical="center" wrapText="1"/>
    </xf>
    <xf numFmtId="0" fontId="26" fillId="0" borderId="0" xfId="1" applyFont="1"/>
    <xf numFmtId="0" fontId="3" fillId="4" borderId="27" xfId="1" applyFont="1" applyFill="1" applyBorder="1" applyAlignment="1">
      <alignment vertical="center"/>
    </xf>
    <xf numFmtId="0" fontId="10" fillId="4" borderId="28" xfId="1" applyFont="1" applyFill="1" applyBorder="1" applyAlignment="1">
      <alignment horizontal="left" vertical="center" wrapText="1"/>
    </xf>
    <xf numFmtId="0" fontId="3" fillId="4" borderId="30" xfId="1" applyFont="1" applyFill="1" applyBorder="1" applyAlignment="1">
      <alignment vertical="center"/>
    </xf>
    <xf numFmtId="0" fontId="10" fillId="4" borderId="31" xfId="1" applyFont="1" applyFill="1" applyBorder="1" applyAlignment="1">
      <alignment horizontal="left" vertical="center" wrapText="1"/>
    </xf>
    <xf numFmtId="0" fontId="3" fillId="4" borderId="31" xfId="1" applyFont="1" applyFill="1" applyBorder="1" applyAlignment="1">
      <alignment horizontal="left" vertical="center" wrapText="1"/>
    </xf>
    <xf numFmtId="0" fontId="3" fillId="4" borderId="32" xfId="1" applyFont="1" applyFill="1" applyBorder="1" applyAlignment="1">
      <alignment vertical="center"/>
    </xf>
    <xf numFmtId="0" fontId="10" fillId="4" borderId="34" xfId="1" applyFont="1" applyFill="1" applyBorder="1" applyAlignment="1">
      <alignment horizontal="left" vertical="center" wrapText="1"/>
    </xf>
    <xf numFmtId="3" fontId="1" fillId="0" borderId="0" xfId="1" applyNumberFormat="1"/>
    <xf numFmtId="0" fontId="28" fillId="0" borderId="0" xfId="1" applyFont="1"/>
    <xf numFmtId="0" fontId="16" fillId="0" borderId="4" xfId="1" applyFont="1" applyBorder="1" applyAlignment="1">
      <alignment horizontal="center" vertical="center" wrapText="1"/>
    </xf>
    <xf numFmtId="0" fontId="9" fillId="0" borderId="20" xfId="1" applyFont="1" applyBorder="1" applyAlignment="1">
      <alignment horizontal="center"/>
    </xf>
    <xf numFmtId="0" fontId="20" fillId="0" borderId="25" xfId="1" applyFont="1" applyBorder="1" applyAlignment="1">
      <alignment wrapText="1"/>
    </xf>
    <xf numFmtId="0" fontId="10" fillId="0" borderId="11" xfId="1" applyFont="1" applyFill="1" applyBorder="1"/>
    <xf numFmtId="0" fontId="1" fillId="0" borderId="19" xfId="1" applyBorder="1" applyAlignment="1">
      <alignment horizontal="center"/>
    </xf>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167" fontId="1" fillId="0" borderId="0" xfId="1" applyNumberFormat="1"/>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168" fontId="21" fillId="0" borderId="0" xfId="1" applyNumberFormat="1" applyFont="1" applyBorder="1"/>
    <xf numFmtId="0" fontId="9" fillId="0" borderId="24" xfId="1" applyFont="1" applyBorder="1"/>
    <xf numFmtId="165" fontId="28" fillId="0" borderId="21" xfId="1" applyNumberFormat="1" applyFont="1" applyBorder="1" applyAlignment="1">
      <alignment horizontal="center" vertical="center"/>
    </xf>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44" fontId="1" fillId="0" borderId="0" xfId="1" applyNumberFormat="1"/>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0" fontId="9" fillId="0" borderId="20" xfId="1" applyFont="1" applyBorder="1" applyAlignment="1">
      <alignment horizontal="center"/>
    </xf>
    <xf numFmtId="0" fontId="11" fillId="0" borderId="9" xfId="1" applyFont="1" applyFill="1" applyBorder="1" applyAlignment="1">
      <alignment horizontal="right"/>
    </xf>
    <xf numFmtId="165" fontId="1" fillId="0" borderId="8" xfId="1" applyNumberFormat="1" applyFill="1" applyBorder="1"/>
    <xf numFmtId="0" fontId="16" fillId="0" borderId="1" xfId="1" applyFont="1" applyBorder="1" applyAlignment="1">
      <alignment horizontal="center" vertical="center" wrapText="1"/>
    </xf>
    <xf numFmtId="0" fontId="14" fillId="0" borderId="22" xfId="0" applyFont="1" applyBorder="1" applyAlignment="1">
      <alignment wrapText="1"/>
    </xf>
    <xf numFmtId="0" fontId="20" fillId="0" borderId="23" xfId="0" applyFont="1" applyBorder="1" applyAlignment="1">
      <alignment wrapText="1"/>
    </xf>
    <xf numFmtId="0" fontId="28" fillId="0" borderId="0" xfId="2" applyFont="1"/>
    <xf numFmtId="0" fontId="11" fillId="2" borderId="7" xfId="2" applyFont="1" applyFill="1" applyBorder="1" applyAlignment="1">
      <alignment vertical="center"/>
    </xf>
    <xf numFmtId="0" fontId="11" fillId="2" borderId="9" xfId="2" applyFont="1" applyFill="1" applyBorder="1" applyAlignment="1">
      <alignment vertical="center"/>
    </xf>
    <xf numFmtId="0" fontId="16" fillId="0" borderId="0" xfId="2"/>
    <xf numFmtId="0" fontId="33" fillId="0" borderId="1" xfId="2" applyFont="1" applyBorder="1" applyAlignment="1">
      <alignment horizontal="center" vertical="center" wrapText="1"/>
    </xf>
    <xf numFmtId="49" fontId="33" fillId="0" borderId="1" xfId="2" applyNumberFormat="1" applyFont="1" applyBorder="1" applyAlignment="1">
      <alignment horizontal="center" vertical="center" wrapText="1"/>
    </xf>
    <xf numFmtId="0" fontId="33" fillId="0" borderId="0" xfId="2" applyFont="1"/>
    <xf numFmtId="0" fontId="33" fillId="0" borderId="0" xfId="2" applyFont="1" applyAlignment="1">
      <alignment vertical="top" wrapText="1"/>
    </xf>
    <xf numFmtId="0" fontId="34" fillId="2" borderId="1" xfId="2" applyFont="1" applyFill="1" applyBorder="1" applyAlignment="1">
      <alignment horizontal="center" vertical="center"/>
    </xf>
    <xf numFmtId="0" fontId="35" fillId="0" borderId="1" xfId="2" applyFont="1" applyBorder="1" applyAlignment="1">
      <alignment vertical="center" wrapText="1"/>
    </xf>
    <xf numFmtId="0" fontId="8" fillId="0" borderId="0" xfId="2" applyFont="1" applyAlignment="1">
      <alignment vertical="top" wrapText="1"/>
    </xf>
    <xf numFmtId="0" fontId="35" fillId="0" borderId="0" xfId="2" applyFont="1"/>
    <xf numFmtId="0" fontId="35" fillId="0" borderId="0" xfId="2" applyFont="1" applyAlignment="1">
      <alignment horizontal="center" vertical="center" wrapText="1"/>
    </xf>
    <xf numFmtId="0" fontId="35" fillId="0" borderId="0" xfId="2" applyFont="1" applyAlignment="1">
      <alignment vertical="top" wrapText="1"/>
    </xf>
    <xf numFmtId="169" fontId="35" fillId="0" borderId="0" xfId="2" applyNumberFormat="1" applyFont="1" applyAlignment="1">
      <alignment horizontal="center" vertical="center"/>
    </xf>
    <xf numFmtId="0" fontId="8" fillId="0" borderId="35" xfId="2" applyFont="1" applyBorder="1" applyAlignment="1">
      <alignment vertical="center"/>
    </xf>
    <xf numFmtId="170" fontId="35" fillId="0" borderId="5" xfId="2" applyNumberFormat="1" applyFont="1" applyBorder="1" applyAlignment="1">
      <alignment horizontal="right" vertical="center"/>
    </xf>
    <xf numFmtId="169" fontId="37" fillId="0" borderId="0" xfId="2" applyNumberFormat="1" applyFont="1" applyAlignment="1">
      <alignment horizontal="right" vertical="center" wrapText="1"/>
    </xf>
    <xf numFmtId="0" fontId="35" fillId="0" borderId="0" xfId="2" applyFont="1" applyAlignment="1">
      <alignment horizontal="center" vertical="center"/>
    </xf>
    <xf numFmtId="0" fontId="8" fillId="0" borderId="0" xfId="2" applyFont="1" applyAlignment="1">
      <alignment horizontal="left" wrapText="1"/>
    </xf>
    <xf numFmtId="0" fontId="8" fillId="0" borderId="0" xfId="2" applyFont="1"/>
    <xf numFmtId="0" fontId="8" fillId="0" borderId="0" xfId="2" applyFont="1" applyAlignment="1">
      <alignment vertical="center"/>
    </xf>
    <xf numFmtId="170" fontId="35" fillId="0" borderId="0" xfId="2" applyNumberFormat="1" applyFont="1" applyAlignment="1">
      <alignment horizontal="right" vertical="center"/>
    </xf>
    <xf numFmtId="0" fontId="8" fillId="0" borderId="36" xfId="2" applyFont="1" applyBorder="1" applyAlignment="1">
      <alignment horizontal="left" vertical="top" wrapText="1"/>
    </xf>
    <xf numFmtId="0" fontId="38" fillId="0" borderId="0" xfId="2" applyFont="1" applyAlignment="1">
      <alignment horizontal="left" vertical="center" wrapText="1"/>
    </xf>
    <xf numFmtId="0" fontId="38" fillId="0" borderId="36" xfId="2" applyFont="1" applyBorder="1" applyAlignment="1">
      <alignment horizontal="left" vertical="center" wrapText="1"/>
    </xf>
    <xf numFmtId="0" fontId="39" fillId="0" borderId="0" xfId="2" applyFont="1" applyAlignment="1">
      <alignment horizontal="left" vertical="top" wrapText="1"/>
    </xf>
    <xf numFmtId="0" fontId="40" fillId="0" borderId="0" xfId="2" applyFont="1" applyAlignment="1">
      <alignment horizontal="left" vertical="center" wrapText="1"/>
    </xf>
    <xf numFmtId="0" fontId="20" fillId="0" borderId="37" xfId="2" applyFont="1" applyBorder="1" applyAlignment="1">
      <alignment vertical="center" wrapText="1"/>
    </xf>
    <xf numFmtId="0" fontId="20" fillId="0" borderId="0" xfId="2" applyFont="1" applyAlignment="1">
      <alignment vertical="center" wrapText="1"/>
    </xf>
    <xf numFmtId="0" fontId="24" fillId="0" borderId="0" xfId="2" applyFont="1" applyAlignment="1">
      <alignment vertical="center" wrapText="1"/>
    </xf>
    <xf numFmtId="0" fontId="16" fillId="0" borderId="0" xfId="2" applyAlignment="1">
      <alignment horizontal="center" vertical="center"/>
    </xf>
    <xf numFmtId="0" fontId="16" fillId="0" borderId="0" xfId="2" applyAlignment="1">
      <alignment vertical="top"/>
    </xf>
    <xf numFmtId="0" fontId="40" fillId="0" borderId="0" xfId="2" applyFont="1" applyAlignment="1">
      <alignment horizontal="right" vertical="center" wrapText="1"/>
    </xf>
    <xf numFmtId="165" fontId="2" fillId="0" borderId="0" xfId="2" applyNumberFormat="1" applyFont="1" applyAlignment="1">
      <alignment vertical="center" wrapText="1"/>
    </xf>
    <xf numFmtId="0" fontId="40" fillId="0" borderId="36" xfId="2" applyFont="1" applyBorder="1" applyAlignment="1">
      <alignment horizontal="right" vertical="center" wrapText="1"/>
    </xf>
    <xf numFmtId="0" fontId="40" fillId="0" borderId="0" xfId="2" applyFont="1" applyAlignment="1">
      <alignment vertical="center" wrapText="1"/>
    </xf>
    <xf numFmtId="169" fontId="16" fillId="0" borderId="0" xfId="2" applyNumberFormat="1"/>
    <xf numFmtId="0" fontId="39" fillId="0" borderId="0" xfId="2" applyFont="1" applyAlignment="1">
      <alignment horizontal="center"/>
    </xf>
    <xf numFmtId="2" fontId="39" fillId="0" borderId="0" xfId="2" applyNumberFormat="1" applyFont="1" applyAlignment="1">
      <alignment horizontal="center"/>
    </xf>
    <xf numFmtId="2" fontId="39" fillId="0" borderId="0" xfId="2" applyNumberFormat="1" applyFont="1"/>
    <xf numFmtId="171" fontId="39" fillId="0" borderId="0" xfId="2" applyNumberFormat="1" applyFont="1"/>
    <xf numFmtId="0" fontId="39" fillId="0" borderId="0" xfId="2" applyFont="1"/>
    <xf numFmtId="0" fontId="9" fillId="0" borderId="0" xfId="2" applyFont="1"/>
    <xf numFmtId="0" fontId="39" fillId="0" borderId="43" xfId="2" applyFont="1" applyBorder="1" applyAlignment="1">
      <alignment horizontal="center" vertical="center" wrapText="1"/>
    </xf>
    <xf numFmtId="49" fontId="39" fillId="0" borderId="44" xfId="2" applyNumberFormat="1" applyFont="1" applyBorder="1" applyAlignment="1">
      <alignment horizontal="center" vertical="center" wrapText="1"/>
    </xf>
    <xf numFmtId="0" fontId="39" fillId="0" borderId="44" xfId="2" applyFont="1" applyBorder="1" applyAlignment="1">
      <alignment horizontal="center" vertical="center" wrapText="1"/>
    </xf>
    <xf numFmtId="0" fontId="39" fillId="0" borderId="47" xfId="2" applyFont="1" applyBorder="1" applyAlignment="1">
      <alignment horizontal="center" vertical="center" wrapText="1"/>
    </xf>
    <xf numFmtId="2" fontId="39" fillId="0" borderId="19" xfId="2" applyNumberFormat="1" applyFont="1" applyBorder="1" applyAlignment="1">
      <alignment horizontal="center" vertical="center" wrapText="1"/>
    </xf>
    <xf numFmtId="0" fontId="39" fillId="0" borderId="50" xfId="2" applyFont="1" applyBorder="1" applyAlignment="1">
      <alignment horizontal="center" vertical="center" wrapText="1"/>
    </xf>
    <xf numFmtId="0" fontId="40" fillId="11" borderId="1" xfId="2" applyFont="1" applyFill="1" applyBorder="1" applyAlignment="1" applyProtection="1">
      <alignment horizontal="center" vertical="top"/>
      <protection hidden="1"/>
    </xf>
    <xf numFmtId="0" fontId="39" fillId="0" borderId="1" xfId="2" applyFont="1" applyBorder="1" applyAlignment="1" applyProtection="1">
      <alignment horizontal="justify" vertical="top" wrapText="1"/>
      <protection hidden="1"/>
    </xf>
    <xf numFmtId="0" fontId="39" fillId="0" borderId="1" xfId="2" applyFont="1" applyBorder="1" applyAlignment="1" applyProtection="1">
      <alignment horizontal="center" vertical="center" wrapText="1"/>
      <protection hidden="1"/>
    </xf>
    <xf numFmtId="4" fontId="3" fillId="12" borderId="4" xfId="2" applyNumberFormat="1" applyFont="1" applyFill="1" applyBorder="1" applyAlignment="1" applyProtection="1">
      <alignment horizontal="right" vertical="center"/>
      <protection hidden="1"/>
    </xf>
    <xf numFmtId="0" fontId="3" fillId="0" borderId="1" xfId="2" applyFont="1" applyBorder="1" applyAlignment="1" applyProtection="1">
      <alignment horizontal="center" vertical="top"/>
      <protection hidden="1"/>
    </xf>
    <xf numFmtId="0" fontId="39" fillId="0" borderId="5" xfId="2" applyFont="1" applyBorder="1" applyAlignment="1" applyProtection="1">
      <alignment horizontal="justify" vertical="top" wrapText="1"/>
      <protection hidden="1"/>
    </xf>
    <xf numFmtId="0" fontId="39" fillId="7" borderId="1" xfId="2" applyFont="1" applyFill="1" applyBorder="1" applyAlignment="1" applyProtection="1">
      <alignment horizontal="justify" vertical="top" wrapText="1"/>
      <protection hidden="1"/>
    </xf>
    <xf numFmtId="4" fontId="3" fillId="12" borderId="1" xfId="2" applyNumberFormat="1" applyFont="1" applyFill="1" applyBorder="1" applyAlignment="1" applyProtection="1">
      <alignment horizontal="right" vertical="center"/>
      <protection hidden="1"/>
    </xf>
    <xf numFmtId="170" fontId="30" fillId="0" borderId="16" xfId="2" applyNumberFormat="1" applyFont="1" applyBorder="1" applyAlignment="1" applyProtection="1">
      <alignment vertical="center"/>
      <protection hidden="1"/>
    </xf>
    <xf numFmtId="0" fontId="42" fillId="0" borderId="0" xfId="2" applyFont="1"/>
    <xf numFmtId="171" fontId="39" fillId="0" borderId="9" xfId="2" applyNumberFormat="1" applyFont="1" applyBorder="1"/>
    <xf numFmtId="0" fontId="42" fillId="0" borderId="0" xfId="2" applyFont="1" applyAlignment="1">
      <alignment horizontal="left" indent="6"/>
    </xf>
    <xf numFmtId="0" fontId="40" fillId="0" borderId="36" xfId="2" applyFont="1" applyBorder="1" applyAlignment="1">
      <alignment horizontal="left" vertical="center" wrapText="1"/>
    </xf>
    <xf numFmtId="0" fontId="40" fillId="0" borderId="36" xfId="2" applyFont="1" applyBorder="1" applyAlignment="1">
      <alignment vertical="center" wrapText="1"/>
    </xf>
    <xf numFmtId="0" fontId="3" fillId="11" borderId="30" xfId="2" applyFont="1" applyFill="1" applyBorder="1" applyAlignment="1" applyProtection="1">
      <alignment horizontal="center" vertical="top"/>
      <protection hidden="1"/>
    </xf>
    <xf numFmtId="0" fontId="39" fillId="0" borderId="1" xfId="2" applyFont="1" applyBorder="1" applyAlignment="1" applyProtection="1">
      <alignment horizontal="justify" vertical="center" wrapText="1"/>
      <protection hidden="1"/>
    </xf>
    <xf numFmtId="0" fontId="39" fillId="0" borderId="4" xfId="2" applyFont="1" applyBorder="1" applyAlignment="1" applyProtection="1">
      <alignment horizontal="center" vertical="center" wrapText="1"/>
      <protection hidden="1"/>
    </xf>
    <xf numFmtId="0" fontId="39" fillId="0" borderId="5" xfId="2" applyFont="1" applyBorder="1" applyAlignment="1" applyProtection="1">
      <alignment horizontal="center" vertical="center" wrapText="1"/>
      <protection hidden="1"/>
    </xf>
    <xf numFmtId="4" fontId="3" fillId="12" borderId="33" xfId="2" applyNumberFormat="1" applyFont="1" applyFill="1" applyBorder="1" applyAlignment="1" applyProtection="1">
      <alignment horizontal="right" vertical="center"/>
      <protection hidden="1"/>
    </xf>
    <xf numFmtId="0" fontId="9" fillId="0" borderId="12" xfId="2" applyFont="1" applyBorder="1"/>
    <xf numFmtId="4" fontId="3" fillId="12" borderId="34" xfId="2" applyNumberFormat="1" applyFont="1" applyFill="1" applyBorder="1" applyAlignment="1" applyProtection="1">
      <alignment horizontal="right" vertical="center"/>
      <protection hidden="1"/>
    </xf>
    <xf numFmtId="0" fontId="14" fillId="7" borderId="8" xfId="0" applyFont="1" applyFill="1" applyBorder="1" applyAlignment="1">
      <alignment horizontal="left" wrapText="1"/>
    </xf>
    <xf numFmtId="0" fontId="43" fillId="0" borderId="0" xfId="0" applyFont="1"/>
    <xf numFmtId="0" fontId="43"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9" fillId="0" borderId="22" xfId="0" applyFont="1" applyBorder="1" applyAlignment="1">
      <alignment wrapText="1"/>
    </xf>
    <xf numFmtId="2" fontId="14" fillId="0" borderId="22" xfId="1" applyNumberFormat="1" applyFont="1" applyBorder="1" applyAlignment="1">
      <alignment wrapText="1"/>
    </xf>
    <xf numFmtId="2" fontId="20" fillId="0" borderId="23" xfId="1" applyNumberFormat="1" applyFont="1" applyBorder="1" applyAlignment="1">
      <alignment wrapText="1"/>
    </xf>
    <xf numFmtId="0" fontId="19" fillId="0" borderId="0" xfId="0" applyFont="1"/>
    <xf numFmtId="0" fontId="19" fillId="0" borderId="0" xfId="0" applyFont="1" applyAlignment="1">
      <alignment wrapText="1"/>
    </xf>
    <xf numFmtId="0" fontId="43" fillId="0" borderId="0" xfId="0" applyFont="1" applyAlignment="1">
      <alignment horizontal="center"/>
    </xf>
    <xf numFmtId="0" fontId="43" fillId="7" borderId="0" xfId="0" applyFont="1" applyFill="1"/>
    <xf numFmtId="0" fontId="43" fillId="0" borderId="5" xfId="0" applyFont="1" applyBorder="1" applyAlignment="1">
      <alignment horizontal="center" vertical="center" wrapText="1"/>
    </xf>
    <xf numFmtId="170" fontId="27" fillId="0" borderId="21" xfId="1" applyNumberFormat="1" applyFont="1" applyBorder="1" applyAlignment="1">
      <alignment horizontal="right" vertical="center"/>
    </xf>
    <xf numFmtId="170" fontId="28" fillId="0" borderId="0" xfId="1" applyNumberFormat="1" applyFont="1"/>
    <xf numFmtId="170" fontId="1" fillId="0" borderId="0" xfId="1" applyNumberFormat="1"/>
    <xf numFmtId="172" fontId="2" fillId="10" borderId="21" xfId="1" applyNumberFormat="1" applyFont="1" applyFill="1" applyBorder="1" applyAlignment="1">
      <alignment horizontal="right"/>
    </xf>
    <xf numFmtId="0" fontId="9" fillId="11" borderId="1" xfId="2" applyFont="1" applyFill="1" applyBorder="1" applyAlignment="1" applyProtection="1">
      <alignment vertical="center"/>
      <protection hidden="1"/>
    </xf>
    <xf numFmtId="0" fontId="41" fillId="0" borderId="6" xfId="2" applyFont="1" applyBorder="1" applyAlignment="1" applyProtection="1">
      <alignment vertical="center" wrapText="1"/>
      <protection hidden="1"/>
    </xf>
    <xf numFmtId="0" fontId="41" fillId="0" borderId="3" xfId="2" applyFont="1" applyBorder="1" applyAlignment="1" applyProtection="1">
      <alignment vertical="center" wrapText="1"/>
      <protection hidden="1"/>
    </xf>
    <xf numFmtId="0" fontId="41" fillId="0" borderId="0" xfId="2" applyFont="1" applyBorder="1" applyAlignment="1" applyProtection="1">
      <alignment vertical="center" wrapText="1"/>
      <protection hidden="1"/>
    </xf>
    <xf numFmtId="0" fontId="41" fillId="0" borderId="25" xfId="2" applyFont="1" applyBorder="1" applyAlignment="1" applyProtection="1">
      <alignment vertical="center" wrapText="1"/>
      <protection hidden="1"/>
    </xf>
    <xf numFmtId="0" fontId="14" fillId="7" borderId="8" xfId="1" applyFont="1" applyFill="1" applyBorder="1" applyAlignment="1">
      <alignment horizontal="left" wrapText="1"/>
    </xf>
    <xf numFmtId="0" fontId="14" fillId="7" borderId="22" xfId="1" applyFont="1" applyFill="1" applyBorder="1" applyAlignment="1">
      <alignment wrapText="1"/>
    </xf>
    <xf numFmtId="0" fontId="20" fillId="7" borderId="23" xfId="1" applyFont="1" applyFill="1" applyBorder="1" applyAlignment="1">
      <alignment wrapText="1"/>
    </xf>
    <xf numFmtId="0" fontId="10" fillId="7" borderId="0" xfId="1" applyFont="1" applyFill="1" applyBorder="1"/>
    <xf numFmtId="0" fontId="47" fillId="7" borderId="0" xfId="1" applyFont="1" applyFill="1" applyBorder="1"/>
    <xf numFmtId="0" fontId="1" fillId="7" borderId="0" xfId="1" applyFill="1" applyBorder="1"/>
    <xf numFmtId="0" fontId="35" fillId="7" borderId="1" xfId="2" applyFont="1" applyFill="1" applyBorder="1" applyAlignment="1">
      <alignment vertical="center" wrapText="1"/>
    </xf>
    <xf numFmtId="165" fontId="43" fillId="0" borderId="4" xfId="0" applyNumberFormat="1" applyFont="1" applyBorder="1" applyAlignment="1">
      <alignment horizontal="center"/>
    </xf>
    <xf numFmtId="165" fontId="43" fillId="0" borderId="5" xfId="0" applyNumberFormat="1" applyFont="1" applyBorder="1" applyAlignment="1">
      <alignment horizontal="center"/>
    </xf>
    <xf numFmtId="165" fontId="43" fillId="6" borderId="4" xfId="0" applyNumberFormat="1" applyFont="1" applyFill="1" applyBorder="1" applyAlignment="1">
      <alignment horizontal="center"/>
    </xf>
    <xf numFmtId="165" fontId="43" fillId="6" borderId="5" xfId="0" applyNumberFormat="1" applyFont="1" applyFill="1" applyBorder="1" applyAlignment="1">
      <alignment horizontal="center"/>
    </xf>
    <xf numFmtId="2" fontId="19" fillId="0" borderId="18" xfId="0" applyNumberFormat="1" applyFont="1" applyBorder="1" applyAlignment="1">
      <alignment horizontal="center"/>
    </xf>
    <xf numFmtId="2" fontId="19" fillId="0" borderId="20" xfId="0" applyNumberFormat="1" applyFont="1" applyBorder="1" applyAlignment="1">
      <alignment horizontal="center"/>
    </xf>
    <xf numFmtId="0" fontId="43" fillId="7" borderId="4" xfId="0" applyFont="1" applyFill="1" applyBorder="1" applyAlignment="1">
      <alignment horizontal="center"/>
    </xf>
    <xf numFmtId="0" fontId="43" fillId="7" borderId="5" xfId="0" applyFont="1" applyFill="1" applyBorder="1" applyAlignment="1">
      <alignment horizontal="center"/>
    </xf>
    <xf numFmtId="0" fontId="43" fillId="0" borderId="19" xfId="0" applyFont="1" applyBorder="1" applyAlignment="1">
      <alignment horizontal="center"/>
    </xf>
    <xf numFmtId="164" fontId="9" fillId="0" borderId="18" xfId="1" applyNumberFormat="1" applyFont="1" applyBorder="1" applyAlignment="1">
      <alignment horizontal="center"/>
    </xf>
    <xf numFmtId="164" fontId="9" fillId="0" borderId="20" xfId="1" applyNumberFormat="1" applyFont="1" applyBorder="1" applyAlignment="1">
      <alignment horizontal="center"/>
    </xf>
    <xf numFmtId="0" fontId="1" fillId="0" borderId="4" xfId="1" applyBorder="1" applyAlignment="1">
      <alignment horizontal="center"/>
    </xf>
    <xf numFmtId="0" fontId="1" fillId="0" borderId="5" xfId="1" applyBorder="1" applyAlignment="1">
      <alignment horizontal="center"/>
    </xf>
    <xf numFmtId="165" fontId="1" fillId="0" borderId="4" xfId="1" applyNumberFormat="1" applyBorder="1" applyAlignment="1">
      <alignment horizontal="center"/>
    </xf>
    <xf numFmtId="165" fontId="1" fillId="0" borderId="5" xfId="1" applyNumberFormat="1" applyBorder="1" applyAlignment="1">
      <alignment horizontal="center"/>
    </xf>
    <xf numFmtId="0" fontId="1" fillId="0" borderId="19" xfId="1" applyBorder="1" applyAlignment="1">
      <alignment horizontal="center"/>
    </xf>
    <xf numFmtId="0" fontId="9" fillId="0" borderId="18" xfId="1" applyFont="1" applyBorder="1" applyAlignment="1">
      <alignment horizontal="center"/>
    </xf>
    <xf numFmtId="0" fontId="9" fillId="0" borderId="20" xfId="1" applyFont="1" applyBorder="1" applyAlignment="1">
      <alignment horizontal="center"/>
    </xf>
    <xf numFmtId="165" fontId="1" fillId="6" borderId="4" xfId="1" applyNumberFormat="1" applyFill="1" applyBorder="1" applyAlignment="1">
      <alignment horizontal="center"/>
    </xf>
    <xf numFmtId="165" fontId="1" fillId="6" borderId="5" xfId="1" applyNumberFormat="1" applyFill="1" applyBorder="1" applyAlignment="1">
      <alignment horizontal="center"/>
    </xf>
    <xf numFmtId="0" fontId="3" fillId="2" borderId="14" xfId="1" applyFont="1" applyFill="1" applyBorder="1" applyAlignment="1">
      <alignment horizontal="left"/>
    </xf>
    <xf numFmtId="0" fontId="3" fillId="2" borderId="15" xfId="1" applyFont="1" applyFill="1" applyBorder="1" applyAlignment="1">
      <alignment horizontal="left"/>
    </xf>
    <xf numFmtId="0" fontId="11" fillId="0" borderId="13" xfId="1" applyFont="1" applyBorder="1" applyAlignment="1">
      <alignment horizontal="right"/>
    </xf>
    <xf numFmtId="0" fontId="11" fillId="0" borderId="14" xfId="1" applyFont="1" applyBorder="1" applyAlignment="1">
      <alignment horizontal="right"/>
    </xf>
    <xf numFmtId="0" fontId="11" fillId="0" borderId="15" xfId="1" applyFont="1" applyBorder="1" applyAlignment="1">
      <alignment horizontal="right"/>
    </xf>
    <xf numFmtId="0" fontId="19" fillId="0" borderId="18" xfId="0" applyFont="1" applyBorder="1" applyAlignment="1">
      <alignment horizontal="center"/>
    </xf>
    <xf numFmtId="0" fontId="19" fillId="0" borderId="20" xfId="0" applyFont="1" applyBorder="1" applyAlignment="1">
      <alignment horizontal="center"/>
    </xf>
    <xf numFmtId="2" fontId="43" fillId="0" borderId="4" xfId="0" applyNumberFormat="1" applyFont="1" applyBorder="1" applyAlignment="1">
      <alignment horizontal="center"/>
    </xf>
    <xf numFmtId="2" fontId="43" fillId="0" borderId="5" xfId="0" applyNumberFormat="1" applyFont="1" applyBorder="1" applyAlignment="1">
      <alignment horizontal="center"/>
    </xf>
    <xf numFmtId="164" fontId="19" fillId="0" borderId="18" xfId="0" applyNumberFormat="1" applyFont="1" applyBorder="1" applyAlignment="1">
      <alignment horizontal="center"/>
    </xf>
    <xf numFmtId="164" fontId="19" fillId="0" borderId="20" xfId="0" applyNumberFormat="1" applyFont="1" applyBorder="1" applyAlignment="1">
      <alignment horizontal="center"/>
    </xf>
    <xf numFmtId="0" fontId="43" fillId="0" borderId="4" xfId="0" applyFont="1" applyBorder="1" applyAlignment="1">
      <alignment horizontal="center"/>
    </xf>
    <xf numFmtId="0" fontId="43" fillId="0" borderId="5" xfId="0" applyFont="1" applyBorder="1" applyAlignment="1">
      <alignment horizontal="center"/>
    </xf>
    <xf numFmtId="0" fontId="9" fillId="0" borderId="24" xfId="1" applyFont="1" applyBorder="1" applyAlignment="1">
      <alignment horizontal="center"/>
    </xf>
    <xf numFmtId="0" fontId="10" fillId="2" borderId="14" xfId="1" applyFont="1" applyFill="1" applyBorder="1" applyAlignment="1">
      <alignment horizontal="left"/>
    </xf>
    <xf numFmtId="0" fontId="10" fillId="2" borderId="15" xfId="1" applyFont="1" applyFill="1" applyBorder="1" applyAlignment="1">
      <alignment horizontal="left"/>
    </xf>
    <xf numFmtId="0" fontId="27" fillId="0" borderId="13" xfId="1" applyFont="1" applyBorder="1" applyAlignment="1">
      <alignment horizontal="right" wrapText="1"/>
    </xf>
    <xf numFmtId="0" fontId="27" fillId="0" borderId="14" xfId="1" applyFont="1" applyBorder="1" applyAlignment="1">
      <alignment horizontal="right"/>
    </xf>
    <xf numFmtId="0" fontId="27" fillId="0" borderId="15" xfId="1" applyFont="1" applyBorder="1" applyAlignment="1">
      <alignment horizontal="right"/>
    </xf>
    <xf numFmtId="0" fontId="1" fillId="0" borderId="4" xfId="1" applyFill="1" applyBorder="1" applyAlignment="1">
      <alignment horizontal="center"/>
    </xf>
    <xf numFmtId="0" fontId="1" fillId="0" borderId="5" xfId="1" applyFill="1" applyBorder="1" applyAlignment="1">
      <alignment horizontal="center"/>
    </xf>
    <xf numFmtId="165" fontId="1" fillId="0" borderId="4" xfId="1" applyNumberFormat="1" applyFill="1" applyBorder="1" applyAlignment="1">
      <alignment horizontal="center"/>
    </xf>
    <xf numFmtId="165" fontId="1" fillId="0" borderId="5" xfId="1" applyNumberFormat="1" applyFill="1" applyBorder="1" applyAlignment="1">
      <alignment horizontal="center"/>
    </xf>
    <xf numFmtId="2" fontId="9" fillId="0" borderId="18" xfId="1" applyNumberFormat="1" applyFont="1" applyBorder="1" applyAlignment="1">
      <alignment horizontal="center"/>
    </xf>
    <xf numFmtId="2" fontId="9" fillId="0" borderId="20" xfId="1" applyNumberFormat="1" applyFont="1" applyBorder="1" applyAlignment="1">
      <alignment horizontal="center"/>
    </xf>
    <xf numFmtId="2" fontId="1" fillId="0" borderId="4" xfId="1" applyNumberFormat="1" applyBorder="1" applyAlignment="1">
      <alignment horizontal="center"/>
    </xf>
    <xf numFmtId="2" fontId="1" fillId="0" borderId="5" xfId="1" applyNumberFormat="1" applyBorder="1" applyAlignment="1">
      <alignment horizontal="center"/>
    </xf>
    <xf numFmtId="0" fontId="1" fillId="7" borderId="4" xfId="1" applyFill="1" applyBorder="1" applyAlignment="1">
      <alignment horizontal="center"/>
    </xf>
    <xf numFmtId="0" fontId="1" fillId="7" borderId="5" xfId="1" applyFill="1" applyBorder="1" applyAlignment="1">
      <alignment horizontal="center"/>
    </xf>
    <xf numFmtId="165" fontId="16" fillId="0" borderId="4" xfId="1" applyNumberFormat="1" applyFont="1" applyBorder="1" applyAlignment="1">
      <alignment horizontal="center"/>
    </xf>
    <xf numFmtId="165" fontId="16" fillId="0" borderId="5" xfId="1" applyNumberFormat="1" applyFont="1" applyBorder="1" applyAlignment="1">
      <alignment horizontal="center"/>
    </xf>
    <xf numFmtId="0" fontId="9" fillId="0" borderId="12" xfId="1" applyFont="1" applyBorder="1" applyAlignment="1">
      <alignment horizontal="left" wrapText="1"/>
    </xf>
    <xf numFmtId="0" fontId="3" fillId="2" borderId="14" xfId="1" applyFont="1" applyFill="1" applyBorder="1" applyAlignment="1">
      <alignment horizontal="left" wrapText="1"/>
    </xf>
    <xf numFmtId="164" fontId="1" fillId="0" borderId="4" xfId="1" applyNumberFormat="1" applyBorder="1" applyAlignment="1">
      <alignment horizontal="center"/>
    </xf>
    <xf numFmtId="164" fontId="1" fillId="0" borderId="5" xfId="1" applyNumberFormat="1" applyBorder="1" applyAlignment="1">
      <alignment horizontal="center"/>
    </xf>
    <xf numFmtId="0" fontId="2" fillId="2" borderId="7" xfId="1" applyFont="1" applyFill="1" applyBorder="1" applyAlignment="1">
      <alignment horizontal="center" wrapText="1"/>
    </xf>
    <xf numFmtId="0" fontId="2" fillId="2" borderId="8" xfId="1" applyFont="1" applyFill="1" applyBorder="1" applyAlignment="1">
      <alignment horizontal="center"/>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5" fillId="2" borderId="7" xfId="1" applyFont="1" applyFill="1" applyBorder="1" applyAlignment="1">
      <alignment horizontal="center" wrapText="1"/>
    </xf>
    <xf numFmtId="0" fontId="5" fillId="2" borderId="8" xfId="1" applyFont="1" applyFill="1" applyBorder="1" applyAlignment="1">
      <alignment horizontal="center"/>
    </xf>
    <xf numFmtId="0" fontId="1" fillId="3" borderId="7" xfId="1" applyFill="1" applyBorder="1" applyAlignment="1">
      <alignment horizontal="center"/>
    </xf>
    <xf numFmtId="0" fontId="1" fillId="3" borderId="9" xfId="1" applyFill="1" applyBorder="1" applyAlignment="1">
      <alignment horizontal="center"/>
    </xf>
    <xf numFmtId="0" fontId="1" fillId="3" borderId="8" xfId="1" applyFill="1" applyBorder="1" applyAlignment="1">
      <alignment horizontal="center"/>
    </xf>
    <xf numFmtId="0" fontId="6" fillId="2" borderId="10" xfId="1" applyFont="1" applyFill="1" applyBorder="1" applyAlignment="1">
      <alignment horizontal="center" wrapText="1"/>
    </xf>
    <xf numFmtId="0" fontId="5" fillId="2" borderId="11" xfId="1" applyFont="1" applyFill="1" applyBorder="1" applyAlignment="1">
      <alignment horizontal="center"/>
    </xf>
    <xf numFmtId="0" fontId="7" fillId="3" borderId="10" xfId="1" applyFont="1" applyFill="1" applyBorder="1" applyAlignment="1">
      <alignment horizontal="center" vertical="top"/>
    </xf>
    <xf numFmtId="0" fontId="7" fillId="3" borderId="12" xfId="1" applyFont="1" applyFill="1" applyBorder="1" applyAlignment="1">
      <alignment horizontal="center" vertical="top"/>
    </xf>
    <xf numFmtId="0" fontId="7" fillId="3" borderId="11" xfId="1" applyFont="1" applyFill="1" applyBorder="1" applyAlignment="1">
      <alignment horizontal="center" vertical="top"/>
    </xf>
    <xf numFmtId="165" fontId="16" fillId="7" borderId="4" xfId="1" applyNumberFormat="1" applyFont="1" applyFill="1" applyBorder="1" applyAlignment="1">
      <alignment horizontal="center"/>
    </xf>
    <xf numFmtId="165" fontId="16" fillId="7" borderId="5" xfId="1" applyNumberFormat="1" applyFont="1" applyFill="1" applyBorder="1" applyAlignment="1">
      <alignment horizontal="center"/>
    </xf>
    <xf numFmtId="0" fontId="10" fillId="2" borderId="26" xfId="1" applyFont="1" applyFill="1" applyBorder="1" applyAlignment="1">
      <alignment horizontal="left"/>
    </xf>
    <xf numFmtId="165" fontId="1" fillId="7" borderId="4" xfId="1" applyNumberFormat="1" applyFill="1" applyBorder="1" applyAlignment="1">
      <alignment horizontal="center"/>
    </xf>
    <xf numFmtId="165" fontId="1" fillId="7" borderId="5" xfId="1" applyNumberFormat="1" applyFill="1" applyBorder="1" applyAlignment="1">
      <alignment horizontal="center"/>
    </xf>
    <xf numFmtId="0" fontId="28" fillId="0" borderId="13" xfId="1" applyFont="1" applyBorder="1" applyAlignment="1">
      <alignment horizontal="right" wrapText="1"/>
    </xf>
    <xf numFmtId="0" fontId="28" fillId="0" borderId="14" xfId="1" applyFont="1" applyBorder="1" applyAlignment="1">
      <alignment horizontal="right"/>
    </xf>
    <xf numFmtId="0" fontId="28" fillId="0" borderId="15" xfId="1" applyFont="1" applyBorder="1" applyAlignment="1">
      <alignment horizontal="right"/>
    </xf>
    <xf numFmtId="0" fontId="2" fillId="0" borderId="32" xfId="1" applyFont="1" applyBorder="1" applyAlignment="1">
      <alignment horizontal="right" vertical="center"/>
    </xf>
    <xf numFmtId="0" fontId="2" fillId="0" borderId="33" xfId="1" applyFont="1" applyBorder="1" applyAlignment="1">
      <alignment horizontal="right" vertical="center"/>
    </xf>
    <xf numFmtId="0" fontId="2" fillId="0" borderId="34" xfId="1" applyFont="1" applyBorder="1" applyAlignment="1">
      <alignment horizontal="right" vertical="center"/>
    </xf>
    <xf numFmtId="0" fontId="2" fillId="5" borderId="13" xfId="1" applyFont="1" applyFill="1" applyBorder="1" applyAlignment="1">
      <alignment horizontal="right" wrapText="1"/>
    </xf>
    <xf numFmtId="0" fontId="2" fillId="5" borderId="14" xfId="1" applyFont="1" applyFill="1" applyBorder="1" applyAlignment="1">
      <alignment horizontal="right"/>
    </xf>
    <xf numFmtId="0" fontId="2" fillId="5" borderId="15" xfId="1" applyFont="1" applyFill="1" applyBorder="1" applyAlignment="1">
      <alignment horizontal="right"/>
    </xf>
    <xf numFmtId="0" fontId="2" fillId="0" borderId="30" xfId="1" applyFont="1" applyBorder="1" applyAlignment="1">
      <alignment horizontal="right" vertical="center"/>
    </xf>
    <xf numFmtId="0" fontId="2" fillId="0" borderId="1" xfId="1" applyFont="1" applyBorder="1" applyAlignment="1">
      <alignment horizontal="right" vertical="center"/>
    </xf>
    <xf numFmtId="0" fontId="2" fillId="0" borderId="31" xfId="1" applyFont="1" applyBorder="1" applyAlignment="1">
      <alignment horizontal="right" vertical="center"/>
    </xf>
    <xf numFmtId="0" fontId="5" fillId="2" borderId="13" xfId="1" applyFont="1" applyFill="1" applyBorder="1" applyAlignment="1">
      <alignment horizontal="center"/>
    </xf>
    <xf numFmtId="0" fontId="5" fillId="2" borderId="14" xfId="1" applyFont="1" applyFill="1" applyBorder="1" applyAlignment="1">
      <alignment horizontal="center"/>
    </xf>
    <xf numFmtId="0" fontId="5" fillId="2" borderId="15" xfId="1" applyFont="1" applyFill="1" applyBorder="1" applyAlignment="1">
      <alignment horizontal="center"/>
    </xf>
    <xf numFmtId="0" fontId="2" fillId="0" borderId="27" xfId="1" applyFont="1" applyBorder="1" applyAlignment="1">
      <alignment horizontal="right" vertical="center"/>
    </xf>
    <xf numFmtId="0" fontId="2" fillId="0" borderId="29" xfId="1" applyFont="1" applyBorder="1" applyAlignment="1">
      <alignment horizontal="right" vertical="center"/>
    </xf>
    <xf numFmtId="0" fontId="2" fillId="0" borderId="28" xfId="1" applyFont="1" applyBorder="1" applyAlignment="1">
      <alignment horizontal="right" vertical="center"/>
    </xf>
    <xf numFmtId="0" fontId="24" fillId="0" borderId="37" xfId="2" applyFont="1" applyBorder="1" applyAlignment="1">
      <alignment horizontal="center" vertical="center" wrapText="1"/>
    </xf>
    <xf numFmtId="0" fontId="40" fillId="0" borderId="36" xfId="2" applyFont="1" applyBorder="1" applyAlignment="1">
      <alignment horizontal="center" vertical="center" wrapText="1"/>
    </xf>
    <xf numFmtId="0" fontId="24" fillId="0" borderId="0" xfId="2" applyFont="1" applyAlignment="1">
      <alignment horizontal="center" vertical="center" wrapText="1"/>
    </xf>
    <xf numFmtId="0" fontId="40" fillId="0" borderId="0" xfId="2" applyFont="1" applyAlignment="1">
      <alignment horizontal="center" vertical="center" wrapText="1"/>
    </xf>
    <xf numFmtId="0" fontId="11" fillId="0" borderId="0" xfId="2" applyFont="1"/>
    <xf numFmtId="169" fontId="35" fillId="0" borderId="1" xfId="2" applyNumberFormat="1" applyFont="1" applyBorder="1" applyAlignment="1" applyProtection="1">
      <alignment horizontal="center" vertical="center" wrapText="1"/>
      <protection hidden="1"/>
    </xf>
    <xf numFmtId="0" fontId="35" fillId="0" borderId="1" xfId="2" applyFont="1" applyBorder="1" applyAlignment="1">
      <alignment horizontal="center" vertical="center" wrapText="1"/>
    </xf>
    <xf numFmtId="169" fontId="35" fillId="0" borderId="1" xfId="2" applyNumberFormat="1" applyFont="1" applyBorder="1" applyAlignment="1">
      <alignment horizontal="center" vertical="center"/>
    </xf>
    <xf numFmtId="169" fontId="35" fillId="0" borderId="1" xfId="2" applyNumberFormat="1" applyFont="1" applyBorder="1" applyAlignment="1" applyProtection="1">
      <alignment horizontal="center" vertical="center"/>
      <protection hidden="1"/>
    </xf>
    <xf numFmtId="165" fontId="35" fillId="0" borderId="1" xfId="2" applyNumberFormat="1" applyFont="1" applyBorder="1" applyAlignment="1">
      <alignment horizontal="center" vertical="center"/>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5" xfId="2" applyFont="1" applyBorder="1" applyAlignment="1">
      <alignment horizontal="center" vertical="center" wrapText="1"/>
    </xf>
    <xf numFmtId="0" fontId="11" fillId="2" borderId="7"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8" xfId="2" applyFont="1" applyFill="1" applyBorder="1" applyAlignment="1">
      <alignment horizontal="center" vertical="center"/>
    </xf>
    <xf numFmtId="0" fontId="16" fillId="3" borderId="7" xfId="2" applyFill="1" applyBorder="1" applyAlignment="1" applyProtection="1">
      <alignment horizontal="center"/>
      <protection hidden="1"/>
    </xf>
    <xf numFmtId="0" fontId="16" fillId="3" borderId="8" xfId="2" applyFill="1" applyBorder="1" applyAlignment="1" applyProtection="1">
      <alignment horizontal="center"/>
      <protection hidden="1"/>
    </xf>
    <xf numFmtId="0" fontId="34" fillId="2" borderId="1" xfId="2" applyFont="1" applyFill="1" applyBorder="1" applyAlignment="1">
      <alignment horizontal="center" vertical="center"/>
    </xf>
    <xf numFmtId="0" fontId="39" fillId="0" borderId="4" xfId="2" applyFont="1" applyBorder="1" applyAlignment="1" applyProtection="1">
      <alignment horizontal="center" vertical="center"/>
      <protection hidden="1"/>
    </xf>
    <xf numFmtId="0" fontId="39" fillId="0" borderId="5" xfId="2" applyFont="1" applyBorder="1" applyAlignment="1" applyProtection="1">
      <alignment horizontal="center" vertical="center"/>
      <protection hidden="1"/>
    </xf>
    <xf numFmtId="2" fontId="39" fillId="0" borderId="4" xfId="2" applyNumberFormat="1" applyFont="1" applyBorder="1" applyAlignment="1" applyProtection="1">
      <alignment horizontal="center" vertical="center"/>
      <protection hidden="1"/>
    </xf>
    <xf numFmtId="2" fontId="39" fillId="0" borderId="5" xfId="2" applyNumberFormat="1" applyFont="1" applyBorder="1" applyAlignment="1" applyProtection="1">
      <alignment horizontal="center" vertical="center"/>
      <protection hidden="1"/>
    </xf>
    <xf numFmtId="165" fontId="16" fillId="0" borderId="4" xfId="2" applyNumberFormat="1" applyBorder="1" applyAlignment="1">
      <alignment horizontal="center" vertical="center"/>
    </xf>
    <xf numFmtId="165" fontId="16" fillId="0" borderId="5" xfId="2" applyNumberFormat="1" applyBorder="1" applyAlignment="1">
      <alignment horizontal="center" vertical="center"/>
    </xf>
    <xf numFmtId="165" fontId="11" fillId="0" borderId="4" xfId="2" applyNumberFormat="1" applyFont="1" applyBorder="1" applyAlignment="1" applyProtection="1">
      <alignment horizontal="center" vertical="center"/>
      <protection hidden="1"/>
    </xf>
    <xf numFmtId="165" fontId="11" fillId="0" borderId="5" xfId="2" applyNumberFormat="1" applyFont="1" applyBorder="1" applyAlignment="1" applyProtection="1">
      <alignment horizontal="center" vertical="center"/>
      <protection hidden="1"/>
    </xf>
    <xf numFmtId="165" fontId="11" fillId="0" borderId="19" xfId="2" applyNumberFormat="1" applyFont="1" applyBorder="1" applyAlignment="1" applyProtection="1">
      <alignment horizontal="center" vertical="center"/>
      <protection hidden="1"/>
    </xf>
    <xf numFmtId="0" fontId="9" fillId="0" borderId="13" xfId="2" applyFont="1" applyBorder="1" applyAlignment="1" applyProtection="1">
      <alignment horizontal="center" vertical="top" wrapText="1"/>
      <protection hidden="1"/>
    </xf>
    <xf numFmtId="0" fontId="3" fillId="0" borderId="14" xfId="2" applyFont="1" applyBorder="1" applyAlignment="1" applyProtection="1">
      <alignment horizontal="center" vertical="top" wrapText="1"/>
      <protection hidden="1"/>
    </xf>
    <xf numFmtId="0" fontId="9" fillId="0" borderId="7" xfId="2" applyFont="1" applyBorder="1" applyAlignment="1" applyProtection="1">
      <alignment horizontal="center" vertical="top" wrapText="1"/>
      <protection hidden="1"/>
    </xf>
    <xf numFmtId="0" fontId="3" fillId="0" borderId="9" xfId="2" applyFont="1" applyBorder="1" applyAlignment="1" applyProtection="1">
      <alignment horizontal="center" vertical="top" wrapText="1"/>
      <protection hidden="1"/>
    </xf>
    <xf numFmtId="0" fontId="3" fillId="0" borderId="8" xfId="2" applyFont="1" applyBorder="1" applyAlignment="1" applyProtection="1">
      <alignment horizontal="center" vertical="top" wrapText="1"/>
      <protection hidden="1"/>
    </xf>
    <xf numFmtId="0" fontId="9" fillId="0" borderId="4" xfId="2" applyFont="1" applyBorder="1" applyAlignment="1" applyProtection="1">
      <alignment horizontal="left" vertical="top" wrapText="1"/>
      <protection hidden="1"/>
    </xf>
    <xf numFmtId="0" fontId="3" fillId="0" borderId="4" xfId="2" applyFont="1" applyBorder="1" applyAlignment="1" applyProtection="1">
      <alignment horizontal="left" vertical="top" wrapText="1"/>
      <protection hidden="1"/>
    </xf>
    <xf numFmtId="0" fontId="9" fillId="0" borderId="2" xfId="2" applyFont="1" applyBorder="1" applyAlignment="1" applyProtection="1">
      <alignment horizontal="center" vertical="top"/>
      <protection hidden="1"/>
    </xf>
    <xf numFmtId="0" fontId="9" fillId="0" borderId="6" xfId="2" applyFont="1" applyBorder="1" applyAlignment="1" applyProtection="1">
      <alignment horizontal="center" vertical="top"/>
      <protection hidden="1"/>
    </xf>
    <xf numFmtId="0" fontId="9" fillId="0" borderId="3" xfId="2" applyFont="1" applyBorder="1" applyAlignment="1" applyProtection="1">
      <alignment horizontal="center" vertical="top"/>
      <protection hidden="1"/>
    </xf>
    <xf numFmtId="0" fontId="39" fillId="0" borderId="19" xfId="2" applyFont="1" applyBorder="1" applyAlignment="1" applyProtection="1">
      <alignment horizontal="center" vertical="center"/>
      <protection hidden="1"/>
    </xf>
    <xf numFmtId="2" fontId="39" fillId="0" borderId="19" xfId="2" applyNumberFormat="1" applyFont="1" applyBorder="1" applyAlignment="1" applyProtection="1">
      <alignment horizontal="center" vertical="center"/>
      <protection locked="0"/>
    </xf>
    <xf numFmtId="2" fontId="39" fillId="0" borderId="5" xfId="2" applyNumberFormat="1" applyFont="1" applyBorder="1" applyAlignment="1" applyProtection="1">
      <alignment horizontal="center" vertical="center"/>
      <protection locked="0"/>
    </xf>
    <xf numFmtId="0" fontId="40" fillId="0" borderId="38" xfId="2" applyFont="1" applyBorder="1" applyAlignment="1">
      <alignment horizontal="center" vertical="center" wrapText="1"/>
    </xf>
    <xf numFmtId="0" fontId="40" fillId="0" borderId="39" xfId="2" applyFont="1" applyBorder="1"/>
    <xf numFmtId="0" fontId="40" fillId="0" borderId="40" xfId="2" applyFont="1" applyBorder="1"/>
    <xf numFmtId="0" fontId="40" fillId="0" borderId="41" xfId="2" applyFont="1" applyBorder="1"/>
    <xf numFmtId="0" fontId="40" fillId="0" borderId="42" xfId="2" applyFont="1" applyBorder="1"/>
    <xf numFmtId="0" fontId="39" fillId="0" borderId="45" xfId="2" applyFont="1" applyBorder="1" applyAlignment="1">
      <alignment horizontal="center" vertical="center" wrapText="1"/>
    </xf>
    <xf numFmtId="0" fontId="39" fillId="0" borderId="48" xfId="2" applyFont="1" applyBorder="1" applyAlignment="1">
      <alignment horizontal="center" vertical="center" wrapText="1"/>
    </xf>
    <xf numFmtId="0" fontId="39" fillId="0" borderId="46"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22" xfId="2" applyFont="1" applyBorder="1" applyAlignment="1">
      <alignment horizontal="center" vertical="center" wrapText="1"/>
    </xf>
    <xf numFmtId="0" fontId="39" fillId="0" borderId="49" xfId="2" applyFont="1" applyBorder="1" applyAlignment="1">
      <alignment horizontal="center" vertical="center" wrapText="1"/>
    </xf>
    <xf numFmtId="0" fontId="2" fillId="0" borderId="12" xfId="2" applyFont="1" applyBorder="1" applyAlignment="1">
      <alignment horizontal="center" vertical="center"/>
    </xf>
    <xf numFmtId="0" fontId="2" fillId="0" borderId="25" xfId="2" applyFont="1" applyBorder="1" applyAlignment="1">
      <alignment horizontal="center" vertical="center"/>
    </xf>
    <xf numFmtId="0" fontId="9" fillId="11" borderId="2" xfId="2" applyFont="1" applyFill="1" applyBorder="1" applyAlignment="1" applyProtection="1">
      <alignment horizontal="center" vertical="top"/>
      <protection hidden="1"/>
    </xf>
    <xf numFmtId="0" fontId="9" fillId="11" borderId="6" xfId="2" applyFont="1" applyFill="1" applyBorder="1" applyAlignment="1" applyProtection="1">
      <alignment horizontal="center" vertical="top"/>
      <protection hidden="1"/>
    </xf>
    <xf numFmtId="0" fontId="9" fillId="11" borderId="3" xfId="2" applyFont="1" applyFill="1" applyBorder="1" applyAlignment="1" applyProtection="1">
      <alignment horizontal="center" vertical="top"/>
      <protection hidden="1"/>
    </xf>
    <xf numFmtId="2" fontId="39" fillId="0" borderId="4" xfId="2" applyNumberFormat="1" applyFont="1" applyBorder="1" applyAlignment="1" applyProtection="1">
      <alignment horizontal="center" vertical="center"/>
      <protection locked="0"/>
    </xf>
    <xf numFmtId="4" fontId="11" fillId="0" borderId="4" xfId="2" applyNumberFormat="1" applyFont="1" applyBorder="1" applyAlignment="1" applyProtection="1">
      <alignment horizontal="center" vertical="center"/>
      <protection hidden="1"/>
    </xf>
    <xf numFmtId="4" fontId="11" fillId="0" borderId="19" xfId="2" applyNumberFormat="1" applyFont="1" applyBorder="1" applyAlignment="1" applyProtection="1">
      <alignment horizontal="center" vertical="center"/>
      <protection hidden="1"/>
    </xf>
    <xf numFmtId="4" fontId="11" fillId="0" borderId="5" xfId="2" applyNumberFormat="1" applyFont="1" applyBorder="1" applyAlignment="1" applyProtection="1">
      <alignment horizontal="center" vertical="center"/>
      <protection hidden="1"/>
    </xf>
    <xf numFmtId="0" fontId="40" fillId="0" borderId="37" xfId="2" applyFont="1" applyBorder="1" applyAlignment="1">
      <alignment horizontal="center" vertical="center" wrapText="1"/>
    </xf>
    <xf numFmtId="0" fontId="39" fillId="0" borderId="51" xfId="2" applyFont="1" applyBorder="1" applyAlignment="1" applyProtection="1">
      <alignment horizontal="center" vertical="center"/>
      <protection hidden="1"/>
    </xf>
    <xf numFmtId="0" fontId="39" fillId="0" borderId="53" xfId="2" applyFont="1" applyBorder="1" applyAlignment="1" applyProtection="1">
      <alignment horizontal="center" vertical="center"/>
      <protection hidden="1"/>
    </xf>
    <xf numFmtId="4" fontId="39" fillId="0" borderId="4" xfId="2" applyNumberFormat="1" applyFont="1" applyBorder="1" applyAlignment="1" applyProtection="1">
      <alignment horizontal="center" vertical="center"/>
      <protection locked="0"/>
    </xf>
    <xf numFmtId="4" fontId="39" fillId="0" borderId="5" xfId="2" applyNumberFormat="1" applyFont="1" applyBorder="1" applyAlignment="1" applyProtection="1">
      <alignment horizontal="center" vertical="center"/>
      <protection locked="0"/>
    </xf>
    <xf numFmtId="165" fontId="11" fillId="0" borderId="50" xfId="2" applyNumberFormat="1" applyFont="1" applyBorder="1" applyAlignment="1" applyProtection="1">
      <alignment horizontal="center" vertical="center"/>
      <protection hidden="1"/>
    </xf>
    <xf numFmtId="165" fontId="11" fillId="0" borderId="49" xfId="2" applyNumberFormat="1" applyFont="1" applyBorder="1" applyAlignment="1" applyProtection="1">
      <alignment horizontal="center" vertical="center"/>
      <protection hidden="1"/>
    </xf>
    <xf numFmtId="2" fontId="39" fillId="0" borderId="19" xfId="2" applyNumberFormat="1" applyFont="1" applyBorder="1" applyAlignment="1" applyProtection="1">
      <alignment horizontal="center" vertical="center"/>
      <protection hidden="1"/>
    </xf>
    <xf numFmtId="0" fontId="9" fillId="0" borderId="32" xfId="2" applyFont="1" applyBorder="1" applyAlignment="1" applyProtection="1">
      <alignment horizontal="left" vertical="top" wrapText="1"/>
      <protection hidden="1"/>
    </xf>
    <xf numFmtId="0" fontId="3" fillId="0" borderId="33" xfId="2" applyFont="1" applyBorder="1" applyAlignment="1" applyProtection="1">
      <alignment horizontal="left" vertical="top" wrapText="1"/>
      <protection hidden="1"/>
    </xf>
    <xf numFmtId="170" fontId="43" fillId="0" borderId="52" xfId="2" applyNumberFormat="1" applyFont="1" applyBorder="1" applyAlignment="1">
      <alignment horizontal="center" vertical="center"/>
    </xf>
    <xf numFmtId="170" fontId="43" fillId="0" borderId="50" xfId="2" applyNumberFormat="1" applyFont="1" applyBorder="1" applyAlignment="1">
      <alignment horizontal="center" vertical="center"/>
    </xf>
    <xf numFmtId="170" fontId="43" fillId="0" borderId="49" xfId="2" applyNumberFormat="1" applyFont="1" applyBorder="1" applyAlignment="1">
      <alignment horizontal="center" vertical="center"/>
    </xf>
    <xf numFmtId="0" fontId="41" fillId="0" borderId="2" xfId="2" applyFont="1" applyBorder="1" applyAlignment="1" applyProtection="1">
      <alignment horizontal="center" vertical="center" wrapText="1"/>
      <protection hidden="1"/>
    </xf>
    <xf numFmtId="0" fontId="41" fillId="0" borderId="6" xfId="2" applyFont="1" applyBorder="1" applyAlignment="1" applyProtection="1">
      <alignment horizontal="center" vertical="center" wrapText="1"/>
      <protection hidden="1"/>
    </xf>
    <xf numFmtId="0" fontId="41" fillId="0" borderId="54" xfId="2" applyFont="1" applyBorder="1" applyAlignment="1" applyProtection="1">
      <alignment horizontal="center" vertical="center" wrapText="1"/>
      <protection hidden="1"/>
    </xf>
    <xf numFmtId="0" fontId="41" fillId="0" borderId="39" xfId="2" applyFont="1" applyBorder="1" applyAlignment="1" applyProtection="1">
      <alignment horizontal="center" vertical="center" wrapText="1"/>
      <protection hidden="1"/>
    </xf>
    <xf numFmtId="0" fontId="5" fillId="0" borderId="10" xfId="2" applyFont="1" applyBorder="1" applyAlignment="1">
      <alignment horizontal="center" vertical="center"/>
    </xf>
    <xf numFmtId="0" fontId="5" fillId="0" borderId="25" xfId="2" applyFont="1" applyBorder="1" applyAlignment="1">
      <alignment horizontal="center" vertical="center"/>
    </xf>
    <xf numFmtId="0" fontId="9" fillId="11" borderId="2" xfId="2" applyFont="1" applyFill="1" applyBorder="1" applyAlignment="1" applyProtection="1">
      <alignment horizontal="center" vertical="center"/>
      <protection hidden="1"/>
    </xf>
    <xf numFmtId="0" fontId="9" fillId="11" borderId="6" xfId="2" applyFont="1" applyFill="1" applyBorder="1" applyAlignment="1" applyProtection="1">
      <alignment horizontal="center" vertical="center"/>
      <protection hidden="1"/>
    </xf>
    <xf numFmtId="0" fontId="9" fillId="11" borderId="3" xfId="2" applyFont="1" applyFill="1" applyBorder="1" applyAlignment="1" applyProtection="1">
      <alignment horizontal="center" vertical="center"/>
      <protection hidden="1"/>
    </xf>
  </cellXfs>
  <cellStyles count="3">
    <cellStyle name="Normal" xfId="0" builtinId="0"/>
    <cellStyle name="Normal 2" xfId="1"/>
    <cellStyle name="Normal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106680</xdr:colOff>
      <xdr:row>28</xdr:row>
      <xdr:rowOff>0</xdr:rowOff>
    </xdr:from>
    <xdr:to>
      <xdr:col>1</xdr:col>
      <xdr:colOff>3200400</xdr:colOff>
      <xdr:row>28</xdr:row>
      <xdr:rowOff>0</xdr:rowOff>
    </xdr:to>
    <xdr:sp macro="" textlink="">
      <xdr:nvSpPr>
        <xdr:cNvPr id="2" name="Line 1">
          <a:extLst>
            <a:ext uri="{FF2B5EF4-FFF2-40B4-BE49-F238E27FC236}">
              <a16:creationId xmlns:a16="http://schemas.microsoft.com/office/drawing/2014/main" xmlns="" id="{60C23D4E-37C2-4E86-ADCF-C84ED9E6F067}"/>
            </a:ext>
          </a:extLst>
        </xdr:cNvPr>
        <xdr:cNvSpPr>
          <a:spLocks noChangeShapeType="1"/>
        </xdr:cNvSpPr>
      </xdr:nvSpPr>
      <xdr:spPr bwMode="auto">
        <a:xfrm>
          <a:off x="731520" y="1952244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28</xdr:row>
      <xdr:rowOff>0</xdr:rowOff>
    </xdr:from>
    <xdr:to>
      <xdr:col>1</xdr:col>
      <xdr:colOff>3200400</xdr:colOff>
      <xdr:row>28</xdr:row>
      <xdr:rowOff>0</xdr:rowOff>
    </xdr:to>
    <xdr:sp macro="" textlink="">
      <xdr:nvSpPr>
        <xdr:cNvPr id="3" name="Line 1">
          <a:extLst>
            <a:ext uri="{FF2B5EF4-FFF2-40B4-BE49-F238E27FC236}">
              <a16:creationId xmlns:a16="http://schemas.microsoft.com/office/drawing/2014/main" xmlns="" id="{E0A6FB3D-DEB7-4A6D-9D7A-006BC7127F15}"/>
            </a:ext>
          </a:extLst>
        </xdr:cNvPr>
        <xdr:cNvSpPr>
          <a:spLocks noChangeShapeType="1"/>
        </xdr:cNvSpPr>
      </xdr:nvSpPr>
      <xdr:spPr bwMode="auto">
        <a:xfrm>
          <a:off x="731520" y="1952244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10"/>
  <sheetViews>
    <sheetView tabSelected="1" topLeftCell="A86" zoomScale="85" zoomScaleNormal="85" zoomScaleSheetLayoutView="85" workbookViewId="0">
      <selection activeCell="T29" sqref="T29"/>
    </sheetView>
  </sheetViews>
  <sheetFormatPr defaultRowHeight="13.2" x14ac:dyDescent="0.25"/>
  <cols>
    <col min="1" max="1" width="6.109375" style="2" customWidth="1"/>
    <col min="2" max="2" width="103" style="2" customWidth="1"/>
    <col min="3" max="3" width="1.33203125" style="2" customWidth="1"/>
    <col min="4" max="4" width="10.77734375" style="2" customWidth="1"/>
    <col min="5" max="5" width="1.88671875" style="2" customWidth="1"/>
    <col min="6" max="6" width="10.21875" style="2" customWidth="1"/>
    <col min="7" max="7" width="1.6640625" style="2" customWidth="1"/>
    <col min="8" max="8" width="16.109375" style="2" customWidth="1"/>
    <col min="9" max="9" width="2" style="2" customWidth="1"/>
    <col min="10" max="10" width="24.77734375" style="2" customWidth="1"/>
    <col min="11" max="255" width="9.109375" style="2"/>
    <col min="256" max="256" width="6.109375" style="2" customWidth="1"/>
    <col min="257" max="257" width="103" style="2" customWidth="1"/>
    <col min="258" max="258" width="1.33203125" style="2" customWidth="1"/>
    <col min="259" max="259" width="10.77734375" style="2" customWidth="1"/>
    <col min="260" max="260" width="1.88671875" style="2" customWidth="1"/>
    <col min="261" max="261" width="10.21875" style="2" customWidth="1"/>
    <col min="262" max="262" width="1.6640625" style="2" customWidth="1"/>
    <col min="263" max="263" width="16.109375" style="2" customWidth="1"/>
    <col min="264" max="264" width="2" style="2" customWidth="1"/>
    <col min="265" max="265" width="21" style="2" customWidth="1"/>
    <col min="266" max="511" width="9.109375" style="2"/>
    <col min="512" max="512" width="6.109375" style="2" customWidth="1"/>
    <col min="513" max="513" width="103" style="2" customWidth="1"/>
    <col min="514" max="514" width="1.33203125" style="2" customWidth="1"/>
    <col min="515" max="515" width="10.77734375" style="2" customWidth="1"/>
    <col min="516" max="516" width="1.88671875" style="2" customWidth="1"/>
    <col min="517" max="517" width="10.21875" style="2" customWidth="1"/>
    <col min="518" max="518" width="1.6640625" style="2" customWidth="1"/>
    <col min="519" max="519" width="16.109375" style="2" customWidth="1"/>
    <col min="520" max="520" width="2" style="2" customWidth="1"/>
    <col min="521" max="521" width="21" style="2" customWidth="1"/>
    <col min="522" max="767" width="9.109375" style="2"/>
    <col min="768" max="768" width="6.109375" style="2" customWidth="1"/>
    <col min="769" max="769" width="103" style="2" customWidth="1"/>
    <col min="770" max="770" width="1.33203125" style="2" customWidth="1"/>
    <col min="771" max="771" width="10.77734375" style="2" customWidth="1"/>
    <col min="772" max="772" width="1.88671875" style="2" customWidth="1"/>
    <col min="773" max="773" width="10.21875" style="2" customWidth="1"/>
    <col min="774" max="774" width="1.6640625" style="2" customWidth="1"/>
    <col min="775" max="775" width="16.109375" style="2" customWidth="1"/>
    <col min="776" max="776" width="2" style="2" customWidth="1"/>
    <col min="777" max="777" width="21" style="2" customWidth="1"/>
    <col min="778" max="1023" width="9.109375" style="2"/>
    <col min="1024" max="1024" width="6.109375" style="2" customWidth="1"/>
    <col min="1025" max="1025" width="103" style="2" customWidth="1"/>
    <col min="1026" max="1026" width="1.33203125" style="2" customWidth="1"/>
    <col min="1027" max="1027" width="10.77734375" style="2" customWidth="1"/>
    <col min="1028" max="1028" width="1.88671875" style="2" customWidth="1"/>
    <col min="1029" max="1029" width="10.21875" style="2" customWidth="1"/>
    <col min="1030" max="1030" width="1.6640625" style="2" customWidth="1"/>
    <col min="1031" max="1031" width="16.109375" style="2" customWidth="1"/>
    <col min="1032" max="1032" width="2" style="2" customWidth="1"/>
    <col min="1033" max="1033" width="21" style="2" customWidth="1"/>
    <col min="1034" max="1279" width="9.109375" style="2"/>
    <col min="1280" max="1280" width="6.109375" style="2" customWidth="1"/>
    <col min="1281" max="1281" width="103" style="2" customWidth="1"/>
    <col min="1282" max="1282" width="1.33203125" style="2" customWidth="1"/>
    <col min="1283" max="1283" width="10.77734375" style="2" customWidth="1"/>
    <col min="1284" max="1284" width="1.88671875" style="2" customWidth="1"/>
    <col min="1285" max="1285" width="10.21875" style="2" customWidth="1"/>
    <col min="1286" max="1286" width="1.6640625" style="2" customWidth="1"/>
    <col min="1287" max="1287" width="16.109375" style="2" customWidth="1"/>
    <col min="1288" max="1288" width="2" style="2" customWidth="1"/>
    <col min="1289" max="1289" width="21" style="2" customWidth="1"/>
    <col min="1290" max="1535" width="9.109375" style="2"/>
    <col min="1536" max="1536" width="6.109375" style="2" customWidth="1"/>
    <col min="1537" max="1537" width="103" style="2" customWidth="1"/>
    <col min="1538" max="1538" width="1.33203125" style="2" customWidth="1"/>
    <col min="1539" max="1539" width="10.77734375" style="2" customWidth="1"/>
    <col min="1540" max="1540" width="1.88671875" style="2" customWidth="1"/>
    <col min="1541" max="1541" width="10.21875" style="2" customWidth="1"/>
    <col min="1542" max="1542" width="1.6640625" style="2" customWidth="1"/>
    <col min="1543" max="1543" width="16.109375" style="2" customWidth="1"/>
    <col min="1544" max="1544" width="2" style="2" customWidth="1"/>
    <col min="1545" max="1545" width="21" style="2" customWidth="1"/>
    <col min="1546" max="1791" width="9.109375" style="2"/>
    <col min="1792" max="1792" width="6.109375" style="2" customWidth="1"/>
    <col min="1793" max="1793" width="103" style="2" customWidth="1"/>
    <col min="1794" max="1794" width="1.33203125" style="2" customWidth="1"/>
    <col min="1795" max="1795" width="10.77734375" style="2" customWidth="1"/>
    <col min="1796" max="1796" width="1.88671875" style="2" customWidth="1"/>
    <col min="1797" max="1797" width="10.21875" style="2" customWidth="1"/>
    <col min="1798" max="1798" width="1.6640625" style="2" customWidth="1"/>
    <col min="1799" max="1799" width="16.109375" style="2" customWidth="1"/>
    <col min="1800" max="1800" width="2" style="2" customWidth="1"/>
    <col min="1801" max="1801" width="21" style="2" customWidth="1"/>
    <col min="1802" max="2047" width="9.109375" style="2"/>
    <col min="2048" max="2048" width="6.109375" style="2" customWidth="1"/>
    <col min="2049" max="2049" width="103" style="2" customWidth="1"/>
    <col min="2050" max="2050" width="1.33203125" style="2" customWidth="1"/>
    <col min="2051" max="2051" width="10.77734375" style="2" customWidth="1"/>
    <col min="2052" max="2052" width="1.88671875" style="2" customWidth="1"/>
    <col min="2053" max="2053" width="10.21875" style="2" customWidth="1"/>
    <col min="2054" max="2054" width="1.6640625" style="2" customWidth="1"/>
    <col min="2055" max="2055" width="16.109375" style="2" customWidth="1"/>
    <col min="2056" max="2056" width="2" style="2" customWidth="1"/>
    <col min="2057" max="2057" width="21" style="2" customWidth="1"/>
    <col min="2058" max="2303" width="9.109375" style="2"/>
    <col min="2304" max="2304" width="6.109375" style="2" customWidth="1"/>
    <col min="2305" max="2305" width="103" style="2" customWidth="1"/>
    <col min="2306" max="2306" width="1.33203125" style="2" customWidth="1"/>
    <col min="2307" max="2307" width="10.77734375" style="2" customWidth="1"/>
    <col min="2308" max="2308" width="1.88671875" style="2" customWidth="1"/>
    <col min="2309" max="2309" width="10.21875" style="2" customWidth="1"/>
    <col min="2310" max="2310" width="1.6640625" style="2" customWidth="1"/>
    <col min="2311" max="2311" width="16.109375" style="2" customWidth="1"/>
    <col min="2312" max="2312" width="2" style="2" customWidth="1"/>
    <col min="2313" max="2313" width="21" style="2" customWidth="1"/>
    <col min="2314" max="2559" width="9.109375" style="2"/>
    <col min="2560" max="2560" width="6.109375" style="2" customWidth="1"/>
    <col min="2561" max="2561" width="103" style="2" customWidth="1"/>
    <col min="2562" max="2562" width="1.33203125" style="2" customWidth="1"/>
    <col min="2563" max="2563" width="10.77734375" style="2" customWidth="1"/>
    <col min="2564" max="2564" width="1.88671875" style="2" customWidth="1"/>
    <col min="2565" max="2565" width="10.21875" style="2" customWidth="1"/>
    <col min="2566" max="2566" width="1.6640625" style="2" customWidth="1"/>
    <col min="2567" max="2567" width="16.109375" style="2" customWidth="1"/>
    <col min="2568" max="2568" width="2" style="2" customWidth="1"/>
    <col min="2569" max="2569" width="21" style="2" customWidth="1"/>
    <col min="2570" max="2815" width="9.109375" style="2"/>
    <col min="2816" max="2816" width="6.109375" style="2" customWidth="1"/>
    <col min="2817" max="2817" width="103" style="2" customWidth="1"/>
    <col min="2818" max="2818" width="1.33203125" style="2" customWidth="1"/>
    <col min="2819" max="2819" width="10.77734375" style="2" customWidth="1"/>
    <col min="2820" max="2820" width="1.88671875" style="2" customWidth="1"/>
    <col min="2821" max="2821" width="10.21875" style="2" customWidth="1"/>
    <col min="2822" max="2822" width="1.6640625" style="2" customWidth="1"/>
    <col min="2823" max="2823" width="16.109375" style="2" customWidth="1"/>
    <col min="2824" max="2824" width="2" style="2" customWidth="1"/>
    <col min="2825" max="2825" width="21" style="2" customWidth="1"/>
    <col min="2826" max="3071" width="9.109375" style="2"/>
    <col min="3072" max="3072" width="6.109375" style="2" customWidth="1"/>
    <col min="3073" max="3073" width="103" style="2" customWidth="1"/>
    <col min="3074" max="3074" width="1.33203125" style="2" customWidth="1"/>
    <col min="3075" max="3075" width="10.77734375" style="2" customWidth="1"/>
    <col min="3076" max="3076" width="1.88671875" style="2" customWidth="1"/>
    <col min="3077" max="3077" width="10.21875" style="2" customWidth="1"/>
    <col min="3078" max="3078" width="1.6640625" style="2" customWidth="1"/>
    <col min="3079" max="3079" width="16.109375" style="2" customWidth="1"/>
    <col min="3080" max="3080" width="2" style="2" customWidth="1"/>
    <col min="3081" max="3081" width="21" style="2" customWidth="1"/>
    <col min="3082" max="3327" width="9.109375" style="2"/>
    <col min="3328" max="3328" width="6.109375" style="2" customWidth="1"/>
    <col min="3329" max="3329" width="103" style="2" customWidth="1"/>
    <col min="3330" max="3330" width="1.33203125" style="2" customWidth="1"/>
    <col min="3331" max="3331" width="10.77734375" style="2" customWidth="1"/>
    <col min="3332" max="3332" width="1.88671875" style="2" customWidth="1"/>
    <col min="3333" max="3333" width="10.21875" style="2" customWidth="1"/>
    <col min="3334" max="3334" width="1.6640625" style="2" customWidth="1"/>
    <col min="3335" max="3335" width="16.109375" style="2" customWidth="1"/>
    <col min="3336" max="3336" width="2" style="2" customWidth="1"/>
    <col min="3337" max="3337" width="21" style="2" customWidth="1"/>
    <col min="3338" max="3583" width="9.109375" style="2"/>
    <col min="3584" max="3584" width="6.109375" style="2" customWidth="1"/>
    <col min="3585" max="3585" width="103" style="2" customWidth="1"/>
    <col min="3586" max="3586" width="1.33203125" style="2" customWidth="1"/>
    <col min="3587" max="3587" width="10.77734375" style="2" customWidth="1"/>
    <col min="3588" max="3588" width="1.88671875" style="2" customWidth="1"/>
    <col min="3589" max="3589" width="10.21875" style="2" customWidth="1"/>
    <col min="3590" max="3590" width="1.6640625" style="2" customWidth="1"/>
    <col min="3591" max="3591" width="16.109375" style="2" customWidth="1"/>
    <col min="3592" max="3592" width="2" style="2" customWidth="1"/>
    <col min="3593" max="3593" width="21" style="2" customWidth="1"/>
    <col min="3594" max="3839" width="9.109375" style="2"/>
    <col min="3840" max="3840" width="6.109375" style="2" customWidth="1"/>
    <col min="3841" max="3841" width="103" style="2" customWidth="1"/>
    <col min="3842" max="3842" width="1.33203125" style="2" customWidth="1"/>
    <col min="3843" max="3843" width="10.77734375" style="2" customWidth="1"/>
    <col min="3844" max="3844" width="1.88671875" style="2" customWidth="1"/>
    <col min="3845" max="3845" width="10.21875" style="2" customWidth="1"/>
    <col min="3846" max="3846" width="1.6640625" style="2" customWidth="1"/>
    <col min="3847" max="3847" width="16.109375" style="2" customWidth="1"/>
    <col min="3848" max="3848" width="2" style="2" customWidth="1"/>
    <col min="3849" max="3849" width="21" style="2" customWidth="1"/>
    <col min="3850" max="4095" width="9.109375" style="2"/>
    <col min="4096" max="4096" width="6.109375" style="2" customWidth="1"/>
    <col min="4097" max="4097" width="103" style="2" customWidth="1"/>
    <col min="4098" max="4098" width="1.33203125" style="2" customWidth="1"/>
    <col min="4099" max="4099" width="10.77734375" style="2" customWidth="1"/>
    <col min="4100" max="4100" width="1.88671875" style="2" customWidth="1"/>
    <col min="4101" max="4101" width="10.21875" style="2" customWidth="1"/>
    <col min="4102" max="4102" width="1.6640625" style="2" customWidth="1"/>
    <col min="4103" max="4103" width="16.109375" style="2" customWidth="1"/>
    <col min="4104" max="4104" width="2" style="2" customWidth="1"/>
    <col min="4105" max="4105" width="21" style="2" customWidth="1"/>
    <col min="4106" max="4351" width="9.109375" style="2"/>
    <col min="4352" max="4352" width="6.109375" style="2" customWidth="1"/>
    <col min="4353" max="4353" width="103" style="2" customWidth="1"/>
    <col min="4354" max="4354" width="1.33203125" style="2" customWidth="1"/>
    <col min="4355" max="4355" width="10.77734375" style="2" customWidth="1"/>
    <col min="4356" max="4356" width="1.88671875" style="2" customWidth="1"/>
    <col min="4357" max="4357" width="10.21875" style="2" customWidth="1"/>
    <col min="4358" max="4358" width="1.6640625" style="2" customWidth="1"/>
    <col min="4359" max="4359" width="16.109375" style="2" customWidth="1"/>
    <col min="4360" max="4360" width="2" style="2" customWidth="1"/>
    <col min="4361" max="4361" width="21" style="2" customWidth="1"/>
    <col min="4362" max="4607" width="9.109375" style="2"/>
    <col min="4608" max="4608" width="6.109375" style="2" customWidth="1"/>
    <col min="4609" max="4609" width="103" style="2" customWidth="1"/>
    <col min="4610" max="4610" width="1.33203125" style="2" customWidth="1"/>
    <col min="4611" max="4611" width="10.77734375" style="2" customWidth="1"/>
    <col min="4612" max="4612" width="1.88671875" style="2" customWidth="1"/>
    <col min="4613" max="4613" width="10.21875" style="2" customWidth="1"/>
    <col min="4614" max="4614" width="1.6640625" style="2" customWidth="1"/>
    <col min="4615" max="4615" width="16.109375" style="2" customWidth="1"/>
    <col min="4616" max="4616" width="2" style="2" customWidth="1"/>
    <col min="4617" max="4617" width="21" style="2" customWidth="1"/>
    <col min="4618" max="4863" width="9.109375" style="2"/>
    <col min="4864" max="4864" width="6.109375" style="2" customWidth="1"/>
    <col min="4865" max="4865" width="103" style="2" customWidth="1"/>
    <col min="4866" max="4866" width="1.33203125" style="2" customWidth="1"/>
    <col min="4867" max="4867" width="10.77734375" style="2" customWidth="1"/>
    <col min="4868" max="4868" width="1.88671875" style="2" customWidth="1"/>
    <col min="4869" max="4869" width="10.21875" style="2" customWidth="1"/>
    <col min="4870" max="4870" width="1.6640625" style="2" customWidth="1"/>
    <col min="4871" max="4871" width="16.109375" style="2" customWidth="1"/>
    <col min="4872" max="4872" width="2" style="2" customWidth="1"/>
    <col min="4873" max="4873" width="21" style="2" customWidth="1"/>
    <col min="4874" max="5119" width="9.109375" style="2"/>
    <col min="5120" max="5120" width="6.109375" style="2" customWidth="1"/>
    <col min="5121" max="5121" width="103" style="2" customWidth="1"/>
    <col min="5122" max="5122" width="1.33203125" style="2" customWidth="1"/>
    <col min="5123" max="5123" width="10.77734375" style="2" customWidth="1"/>
    <col min="5124" max="5124" width="1.88671875" style="2" customWidth="1"/>
    <col min="5125" max="5125" width="10.21875" style="2" customWidth="1"/>
    <col min="5126" max="5126" width="1.6640625" style="2" customWidth="1"/>
    <col min="5127" max="5127" width="16.109375" style="2" customWidth="1"/>
    <col min="5128" max="5128" width="2" style="2" customWidth="1"/>
    <col min="5129" max="5129" width="21" style="2" customWidth="1"/>
    <col min="5130" max="5375" width="9.109375" style="2"/>
    <col min="5376" max="5376" width="6.109375" style="2" customWidth="1"/>
    <col min="5377" max="5377" width="103" style="2" customWidth="1"/>
    <col min="5378" max="5378" width="1.33203125" style="2" customWidth="1"/>
    <col min="5379" max="5379" width="10.77734375" style="2" customWidth="1"/>
    <col min="5380" max="5380" width="1.88671875" style="2" customWidth="1"/>
    <col min="5381" max="5381" width="10.21875" style="2" customWidth="1"/>
    <col min="5382" max="5382" width="1.6640625" style="2" customWidth="1"/>
    <col min="5383" max="5383" width="16.109375" style="2" customWidth="1"/>
    <col min="5384" max="5384" width="2" style="2" customWidth="1"/>
    <col min="5385" max="5385" width="21" style="2" customWidth="1"/>
    <col min="5386" max="5631" width="9.109375" style="2"/>
    <col min="5632" max="5632" width="6.109375" style="2" customWidth="1"/>
    <col min="5633" max="5633" width="103" style="2" customWidth="1"/>
    <col min="5634" max="5634" width="1.33203125" style="2" customWidth="1"/>
    <col min="5635" max="5635" width="10.77734375" style="2" customWidth="1"/>
    <col min="5636" max="5636" width="1.88671875" style="2" customWidth="1"/>
    <col min="5637" max="5637" width="10.21875" style="2" customWidth="1"/>
    <col min="5638" max="5638" width="1.6640625" style="2" customWidth="1"/>
    <col min="5639" max="5639" width="16.109375" style="2" customWidth="1"/>
    <col min="5640" max="5640" width="2" style="2" customWidth="1"/>
    <col min="5641" max="5641" width="21" style="2" customWidth="1"/>
    <col min="5642" max="5887" width="9.109375" style="2"/>
    <col min="5888" max="5888" width="6.109375" style="2" customWidth="1"/>
    <col min="5889" max="5889" width="103" style="2" customWidth="1"/>
    <col min="5890" max="5890" width="1.33203125" style="2" customWidth="1"/>
    <col min="5891" max="5891" width="10.77734375" style="2" customWidth="1"/>
    <col min="5892" max="5892" width="1.88671875" style="2" customWidth="1"/>
    <col min="5893" max="5893" width="10.21875" style="2" customWidth="1"/>
    <col min="5894" max="5894" width="1.6640625" style="2" customWidth="1"/>
    <col min="5895" max="5895" width="16.109375" style="2" customWidth="1"/>
    <col min="5896" max="5896" width="2" style="2" customWidth="1"/>
    <col min="5897" max="5897" width="21" style="2" customWidth="1"/>
    <col min="5898" max="6143" width="9.109375" style="2"/>
    <col min="6144" max="6144" width="6.109375" style="2" customWidth="1"/>
    <col min="6145" max="6145" width="103" style="2" customWidth="1"/>
    <col min="6146" max="6146" width="1.33203125" style="2" customWidth="1"/>
    <col min="6147" max="6147" width="10.77734375" style="2" customWidth="1"/>
    <col min="6148" max="6148" width="1.88671875" style="2" customWidth="1"/>
    <col min="6149" max="6149" width="10.21875" style="2" customWidth="1"/>
    <col min="6150" max="6150" width="1.6640625" style="2" customWidth="1"/>
    <col min="6151" max="6151" width="16.109375" style="2" customWidth="1"/>
    <col min="6152" max="6152" width="2" style="2" customWidth="1"/>
    <col min="6153" max="6153" width="21" style="2" customWidth="1"/>
    <col min="6154" max="6399" width="9.109375" style="2"/>
    <col min="6400" max="6400" width="6.109375" style="2" customWidth="1"/>
    <col min="6401" max="6401" width="103" style="2" customWidth="1"/>
    <col min="6402" max="6402" width="1.33203125" style="2" customWidth="1"/>
    <col min="6403" max="6403" width="10.77734375" style="2" customWidth="1"/>
    <col min="6404" max="6404" width="1.88671875" style="2" customWidth="1"/>
    <col min="6405" max="6405" width="10.21875" style="2" customWidth="1"/>
    <col min="6406" max="6406" width="1.6640625" style="2" customWidth="1"/>
    <col min="6407" max="6407" width="16.109375" style="2" customWidth="1"/>
    <col min="6408" max="6408" width="2" style="2" customWidth="1"/>
    <col min="6409" max="6409" width="21" style="2" customWidth="1"/>
    <col min="6410" max="6655" width="9.109375" style="2"/>
    <col min="6656" max="6656" width="6.109375" style="2" customWidth="1"/>
    <col min="6657" max="6657" width="103" style="2" customWidth="1"/>
    <col min="6658" max="6658" width="1.33203125" style="2" customWidth="1"/>
    <col min="6659" max="6659" width="10.77734375" style="2" customWidth="1"/>
    <col min="6660" max="6660" width="1.88671875" style="2" customWidth="1"/>
    <col min="6661" max="6661" width="10.21875" style="2" customWidth="1"/>
    <col min="6662" max="6662" width="1.6640625" style="2" customWidth="1"/>
    <col min="6663" max="6663" width="16.109375" style="2" customWidth="1"/>
    <col min="6664" max="6664" width="2" style="2" customWidth="1"/>
    <col min="6665" max="6665" width="21" style="2" customWidth="1"/>
    <col min="6666" max="6911" width="9.109375" style="2"/>
    <col min="6912" max="6912" width="6.109375" style="2" customWidth="1"/>
    <col min="6913" max="6913" width="103" style="2" customWidth="1"/>
    <col min="6914" max="6914" width="1.33203125" style="2" customWidth="1"/>
    <col min="6915" max="6915" width="10.77734375" style="2" customWidth="1"/>
    <col min="6916" max="6916" width="1.88671875" style="2" customWidth="1"/>
    <col min="6917" max="6917" width="10.21875" style="2" customWidth="1"/>
    <col min="6918" max="6918" width="1.6640625" style="2" customWidth="1"/>
    <col min="6919" max="6919" width="16.109375" style="2" customWidth="1"/>
    <col min="6920" max="6920" width="2" style="2" customWidth="1"/>
    <col min="6921" max="6921" width="21" style="2" customWidth="1"/>
    <col min="6922" max="7167" width="9.109375" style="2"/>
    <col min="7168" max="7168" width="6.109375" style="2" customWidth="1"/>
    <col min="7169" max="7169" width="103" style="2" customWidth="1"/>
    <col min="7170" max="7170" width="1.33203125" style="2" customWidth="1"/>
    <col min="7171" max="7171" width="10.77734375" style="2" customWidth="1"/>
    <col min="7172" max="7172" width="1.88671875" style="2" customWidth="1"/>
    <col min="7173" max="7173" width="10.21875" style="2" customWidth="1"/>
    <col min="7174" max="7174" width="1.6640625" style="2" customWidth="1"/>
    <col min="7175" max="7175" width="16.109375" style="2" customWidth="1"/>
    <col min="7176" max="7176" width="2" style="2" customWidth="1"/>
    <col min="7177" max="7177" width="21" style="2" customWidth="1"/>
    <col min="7178" max="7423" width="9.109375" style="2"/>
    <col min="7424" max="7424" width="6.109375" style="2" customWidth="1"/>
    <col min="7425" max="7425" width="103" style="2" customWidth="1"/>
    <col min="7426" max="7426" width="1.33203125" style="2" customWidth="1"/>
    <col min="7427" max="7427" width="10.77734375" style="2" customWidth="1"/>
    <col min="7428" max="7428" width="1.88671875" style="2" customWidth="1"/>
    <col min="7429" max="7429" width="10.21875" style="2" customWidth="1"/>
    <col min="7430" max="7430" width="1.6640625" style="2" customWidth="1"/>
    <col min="7431" max="7431" width="16.109375" style="2" customWidth="1"/>
    <col min="7432" max="7432" width="2" style="2" customWidth="1"/>
    <col min="7433" max="7433" width="21" style="2" customWidth="1"/>
    <col min="7434" max="7679" width="9.109375" style="2"/>
    <col min="7680" max="7680" width="6.109375" style="2" customWidth="1"/>
    <col min="7681" max="7681" width="103" style="2" customWidth="1"/>
    <col min="7682" max="7682" width="1.33203125" style="2" customWidth="1"/>
    <col min="7683" max="7683" width="10.77734375" style="2" customWidth="1"/>
    <col min="7684" max="7684" width="1.88671875" style="2" customWidth="1"/>
    <col min="7685" max="7685" width="10.21875" style="2" customWidth="1"/>
    <col min="7686" max="7686" width="1.6640625" style="2" customWidth="1"/>
    <col min="7687" max="7687" width="16.109375" style="2" customWidth="1"/>
    <col min="7688" max="7688" width="2" style="2" customWidth="1"/>
    <col min="7689" max="7689" width="21" style="2" customWidth="1"/>
    <col min="7690" max="7935" width="9.109375" style="2"/>
    <col min="7936" max="7936" width="6.109375" style="2" customWidth="1"/>
    <col min="7937" max="7937" width="103" style="2" customWidth="1"/>
    <col min="7938" max="7938" width="1.33203125" style="2" customWidth="1"/>
    <col min="7939" max="7939" width="10.77734375" style="2" customWidth="1"/>
    <col min="7940" max="7940" width="1.88671875" style="2" customWidth="1"/>
    <col min="7941" max="7941" width="10.21875" style="2" customWidth="1"/>
    <col min="7942" max="7942" width="1.6640625" style="2" customWidth="1"/>
    <col min="7943" max="7943" width="16.109375" style="2" customWidth="1"/>
    <col min="7944" max="7944" width="2" style="2" customWidth="1"/>
    <col min="7945" max="7945" width="21" style="2" customWidth="1"/>
    <col min="7946" max="8191" width="9.109375" style="2"/>
    <col min="8192" max="8192" width="6.109375" style="2" customWidth="1"/>
    <col min="8193" max="8193" width="103" style="2" customWidth="1"/>
    <col min="8194" max="8194" width="1.33203125" style="2" customWidth="1"/>
    <col min="8195" max="8195" width="10.77734375" style="2" customWidth="1"/>
    <col min="8196" max="8196" width="1.88671875" style="2" customWidth="1"/>
    <col min="8197" max="8197" width="10.21875" style="2" customWidth="1"/>
    <col min="8198" max="8198" width="1.6640625" style="2" customWidth="1"/>
    <col min="8199" max="8199" width="16.109375" style="2" customWidth="1"/>
    <col min="8200" max="8200" width="2" style="2" customWidth="1"/>
    <col min="8201" max="8201" width="21" style="2" customWidth="1"/>
    <col min="8202" max="8447" width="9.109375" style="2"/>
    <col min="8448" max="8448" width="6.109375" style="2" customWidth="1"/>
    <col min="8449" max="8449" width="103" style="2" customWidth="1"/>
    <col min="8450" max="8450" width="1.33203125" style="2" customWidth="1"/>
    <col min="8451" max="8451" width="10.77734375" style="2" customWidth="1"/>
    <col min="8452" max="8452" width="1.88671875" style="2" customWidth="1"/>
    <col min="8453" max="8453" width="10.21875" style="2" customWidth="1"/>
    <col min="8454" max="8454" width="1.6640625" style="2" customWidth="1"/>
    <col min="8455" max="8455" width="16.109375" style="2" customWidth="1"/>
    <col min="8456" max="8456" width="2" style="2" customWidth="1"/>
    <col min="8457" max="8457" width="21" style="2" customWidth="1"/>
    <col min="8458" max="8703" width="9.109375" style="2"/>
    <col min="8704" max="8704" width="6.109375" style="2" customWidth="1"/>
    <col min="8705" max="8705" width="103" style="2" customWidth="1"/>
    <col min="8706" max="8706" width="1.33203125" style="2" customWidth="1"/>
    <col min="8707" max="8707" width="10.77734375" style="2" customWidth="1"/>
    <col min="8708" max="8708" width="1.88671875" style="2" customWidth="1"/>
    <col min="8709" max="8709" width="10.21875" style="2" customWidth="1"/>
    <col min="8710" max="8710" width="1.6640625" style="2" customWidth="1"/>
    <col min="8711" max="8711" width="16.109375" style="2" customWidth="1"/>
    <col min="8712" max="8712" width="2" style="2" customWidth="1"/>
    <col min="8713" max="8713" width="21" style="2" customWidth="1"/>
    <col min="8714" max="8959" width="9.109375" style="2"/>
    <col min="8960" max="8960" width="6.109375" style="2" customWidth="1"/>
    <col min="8961" max="8961" width="103" style="2" customWidth="1"/>
    <col min="8962" max="8962" width="1.33203125" style="2" customWidth="1"/>
    <col min="8963" max="8963" width="10.77734375" style="2" customWidth="1"/>
    <col min="8964" max="8964" width="1.88671875" style="2" customWidth="1"/>
    <col min="8965" max="8965" width="10.21875" style="2" customWidth="1"/>
    <col min="8966" max="8966" width="1.6640625" style="2" customWidth="1"/>
    <col min="8967" max="8967" width="16.109375" style="2" customWidth="1"/>
    <col min="8968" max="8968" width="2" style="2" customWidth="1"/>
    <col min="8969" max="8969" width="21" style="2" customWidth="1"/>
    <col min="8970" max="9215" width="9.109375" style="2"/>
    <col min="9216" max="9216" width="6.109375" style="2" customWidth="1"/>
    <col min="9217" max="9217" width="103" style="2" customWidth="1"/>
    <col min="9218" max="9218" width="1.33203125" style="2" customWidth="1"/>
    <col min="9219" max="9219" width="10.77734375" style="2" customWidth="1"/>
    <col min="9220" max="9220" width="1.88671875" style="2" customWidth="1"/>
    <col min="9221" max="9221" width="10.21875" style="2" customWidth="1"/>
    <col min="9222" max="9222" width="1.6640625" style="2" customWidth="1"/>
    <col min="9223" max="9223" width="16.109375" style="2" customWidth="1"/>
    <col min="9224" max="9224" width="2" style="2" customWidth="1"/>
    <col min="9225" max="9225" width="21" style="2" customWidth="1"/>
    <col min="9226" max="9471" width="9.109375" style="2"/>
    <col min="9472" max="9472" width="6.109375" style="2" customWidth="1"/>
    <col min="9473" max="9473" width="103" style="2" customWidth="1"/>
    <col min="9474" max="9474" width="1.33203125" style="2" customWidth="1"/>
    <col min="9475" max="9475" width="10.77734375" style="2" customWidth="1"/>
    <col min="9476" max="9476" width="1.88671875" style="2" customWidth="1"/>
    <col min="9477" max="9477" width="10.21875" style="2" customWidth="1"/>
    <col min="9478" max="9478" width="1.6640625" style="2" customWidth="1"/>
    <col min="9479" max="9479" width="16.109375" style="2" customWidth="1"/>
    <col min="9480" max="9480" width="2" style="2" customWidth="1"/>
    <col min="9481" max="9481" width="21" style="2" customWidth="1"/>
    <col min="9482" max="9727" width="9.109375" style="2"/>
    <col min="9728" max="9728" width="6.109375" style="2" customWidth="1"/>
    <col min="9729" max="9729" width="103" style="2" customWidth="1"/>
    <col min="9730" max="9730" width="1.33203125" style="2" customWidth="1"/>
    <col min="9731" max="9731" width="10.77734375" style="2" customWidth="1"/>
    <col min="9732" max="9732" width="1.88671875" style="2" customWidth="1"/>
    <col min="9733" max="9733" width="10.21875" style="2" customWidth="1"/>
    <col min="9734" max="9734" width="1.6640625" style="2" customWidth="1"/>
    <col min="9735" max="9735" width="16.109375" style="2" customWidth="1"/>
    <col min="9736" max="9736" width="2" style="2" customWidth="1"/>
    <col min="9737" max="9737" width="21" style="2" customWidth="1"/>
    <col min="9738" max="9983" width="9.109375" style="2"/>
    <col min="9984" max="9984" width="6.109375" style="2" customWidth="1"/>
    <col min="9985" max="9985" width="103" style="2" customWidth="1"/>
    <col min="9986" max="9986" width="1.33203125" style="2" customWidth="1"/>
    <col min="9987" max="9987" width="10.77734375" style="2" customWidth="1"/>
    <col min="9988" max="9988" width="1.88671875" style="2" customWidth="1"/>
    <col min="9989" max="9989" width="10.21875" style="2" customWidth="1"/>
    <col min="9990" max="9990" width="1.6640625" style="2" customWidth="1"/>
    <col min="9991" max="9991" width="16.109375" style="2" customWidth="1"/>
    <col min="9992" max="9992" width="2" style="2" customWidth="1"/>
    <col min="9993" max="9993" width="21" style="2" customWidth="1"/>
    <col min="9994" max="10239" width="9.109375" style="2"/>
    <col min="10240" max="10240" width="6.109375" style="2" customWidth="1"/>
    <col min="10241" max="10241" width="103" style="2" customWidth="1"/>
    <col min="10242" max="10242" width="1.33203125" style="2" customWidth="1"/>
    <col min="10243" max="10243" width="10.77734375" style="2" customWidth="1"/>
    <col min="10244" max="10244" width="1.88671875" style="2" customWidth="1"/>
    <col min="10245" max="10245" width="10.21875" style="2" customWidth="1"/>
    <col min="10246" max="10246" width="1.6640625" style="2" customWidth="1"/>
    <col min="10247" max="10247" width="16.109375" style="2" customWidth="1"/>
    <col min="10248" max="10248" width="2" style="2" customWidth="1"/>
    <col min="10249" max="10249" width="21" style="2" customWidth="1"/>
    <col min="10250" max="10495" width="9.109375" style="2"/>
    <col min="10496" max="10496" width="6.109375" style="2" customWidth="1"/>
    <col min="10497" max="10497" width="103" style="2" customWidth="1"/>
    <col min="10498" max="10498" width="1.33203125" style="2" customWidth="1"/>
    <col min="10499" max="10499" width="10.77734375" style="2" customWidth="1"/>
    <col min="10500" max="10500" width="1.88671875" style="2" customWidth="1"/>
    <col min="10501" max="10501" width="10.21875" style="2" customWidth="1"/>
    <col min="10502" max="10502" width="1.6640625" style="2" customWidth="1"/>
    <col min="10503" max="10503" width="16.109375" style="2" customWidth="1"/>
    <col min="10504" max="10504" width="2" style="2" customWidth="1"/>
    <col min="10505" max="10505" width="21" style="2" customWidth="1"/>
    <col min="10506" max="10751" width="9.109375" style="2"/>
    <col min="10752" max="10752" width="6.109375" style="2" customWidth="1"/>
    <col min="10753" max="10753" width="103" style="2" customWidth="1"/>
    <col min="10754" max="10754" width="1.33203125" style="2" customWidth="1"/>
    <col min="10755" max="10755" width="10.77734375" style="2" customWidth="1"/>
    <col min="10756" max="10756" width="1.88671875" style="2" customWidth="1"/>
    <col min="10757" max="10757" width="10.21875" style="2" customWidth="1"/>
    <col min="10758" max="10758" width="1.6640625" style="2" customWidth="1"/>
    <col min="10759" max="10759" width="16.109375" style="2" customWidth="1"/>
    <col min="10760" max="10760" width="2" style="2" customWidth="1"/>
    <col min="10761" max="10761" width="21" style="2" customWidth="1"/>
    <col min="10762" max="11007" width="9.109375" style="2"/>
    <col min="11008" max="11008" width="6.109375" style="2" customWidth="1"/>
    <col min="11009" max="11009" width="103" style="2" customWidth="1"/>
    <col min="11010" max="11010" width="1.33203125" style="2" customWidth="1"/>
    <col min="11011" max="11011" width="10.77734375" style="2" customWidth="1"/>
    <col min="11012" max="11012" width="1.88671875" style="2" customWidth="1"/>
    <col min="11013" max="11013" width="10.21875" style="2" customWidth="1"/>
    <col min="11014" max="11014" width="1.6640625" style="2" customWidth="1"/>
    <col min="11015" max="11015" width="16.109375" style="2" customWidth="1"/>
    <col min="11016" max="11016" width="2" style="2" customWidth="1"/>
    <col min="11017" max="11017" width="21" style="2" customWidth="1"/>
    <col min="11018" max="11263" width="9.109375" style="2"/>
    <col min="11264" max="11264" width="6.109375" style="2" customWidth="1"/>
    <col min="11265" max="11265" width="103" style="2" customWidth="1"/>
    <col min="11266" max="11266" width="1.33203125" style="2" customWidth="1"/>
    <col min="11267" max="11267" width="10.77734375" style="2" customWidth="1"/>
    <col min="11268" max="11268" width="1.88671875" style="2" customWidth="1"/>
    <col min="11269" max="11269" width="10.21875" style="2" customWidth="1"/>
    <col min="11270" max="11270" width="1.6640625" style="2" customWidth="1"/>
    <col min="11271" max="11271" width="16.109375" style="2" customWidth="1"/>
    <col min="11272" max="11272" width="2" style="2" customWidth="1"/>
    <col min="11273" max="11273" width="21" style="2" customWidth="1"/>
    <col min="11274" max="11519" width="9.109375" style="2"/>
    <col min="11520" max="11520" width="6.109375" style="2" customWidth="1"/>
    <col min="11521" max="11521" width="103" style="2" customWidth="1"/>
    <col min="11522" max="11522" width="1.33203125" style="2" customWidth="1"/>
    <col min="11523" max="11523" width="10.77734375" style="2" customWidth="1"/>
    <col min="11524" max="11524" width="1.88671875" style="2" customWidth="1"/>
    <col min="11525" max="11525" width="10.21875" style="2" customWidth="1"/>
    <col min="11526" max="11526" width="1.6640625" style="2" customWidth="1"/>
    <col min="11527" max="11527" width="16.109375" style="2" customWidth="1"/>
    <col min="11528" max="11528" width="2" style="2" customWidth="1"/>
    <col min="11529" max="11529" width="21" style="2" customWidth="1"/>
    <col min="11530" max="11775" width="9.109375" style="2"/>
    <col min="11776" max="11776" width="6.109375" style="2" customWidth="1"/>
    <col min="11777" max="11777" width="103" style="2" customWidth="1"/>
    <col min="11778" max="11778" width="1.33203125" style="2" customWidth="1"/>
    <col min="11779" max="11779" width="10.77734375" style="2" customWidth="1"/>
    <col min="11780" max="11780" width="1.88671875" style="2" customWidth="1"/>
    <col min="11781" max="11781" width="10.21875" style="2" customWidth="1"/>
    <col min="11782" max="11782" width="1.6640625" style="2" customWidth="1"/>
    <col min="11783" max="11783" width="16.109375" style="2" customWidth="1"/>
    <col min="11784" max="11784" width="2" style="2" customWidth="1"/>
    <col min="11785" max="11785" width="21" style="2" customWidth="1"/>
    <col min="11786" max="12031" width="9.109375" style="2"/>
    <col min="12032" max="12032" width="6.109375" style="2" customWidth="1"/>
    <col min="12033" max="12033" width="103" style="2" customWidth="1"/>
    <col min="12034" max="12034" width="1.33203125" style="2" customWidth="1"/>
    <col min="12035" max="12035" width="10.77734375" style="2" customWidth="1"/>
    <col min="12036" max="12036" width="1.88671875" style="2" customWidth="1"/>
    <col min="12037" max="12037" width="10.21875" style="2" customWidth="1"/>
    <col min="12038" max="12038" width="1.6640625" style="2" customWidth="1"/>
    <col min="12039" max="12039" width="16.109375" style="2" customWidth="1"/>
    <col min="12040" max="12040" width="2" style="2" customWidth="1"/>
    <col min="12041" max="12041" width="21" style="2" customWidth="1"/>
    <col min="12042" max="12287" width="9.109375" style="2"/>
    <col min="12288" max="12288" width="6.109375" style="2" customWidth="1"/>
    <col min="12289" max="12289" width="103" style="2" customWidth="1"/>
    <col min="12290" max="12290" width="1.33203125" style="2" customWidth="1"/>
    <col min="12291" max="12291" width="10.77734375" style="2" customWidth="1"/>
    <col min="12292" max="12292" width="1.88671875" style="2" customWidth="1"/>
    <col min="12293" max="12293" width="10.21875" style="2" customWidth="1"/>
    <col min="12294" max="12294" width="1.6640625" style="2" customWidth="1"/>
    <col min="12295" max="12295" width="16.109375" style="2" customWidth="1"/>
    <col min="12296" max="12296" width="2" style="2" customWidth="1"/>
    <col min="12297" max="12297" width="21" style="2" customWidth="1"/>
    <col min="12298" max="12543" width="9.109375" style="2"/>
    <col min="12544" max="12544" width="6.109375" style="2" customWidth="1"/>
    <col min="12545" max="12545" width="103" style="2" customWidth="1"/>
    <col min="12546" max="12546" width="1.33203125" style="2" customWidth="1"/>
    <col min="12547" max="12547" width="10.77734375" style="2" customWidth="1"/>
    <col min="12548" max="12548" width="1.88671875" style="2" customWidth="1"/>
    <col min="12549" max="12549" width="10.21875" style="2" customWidth="1"/>
    <col min="12550" max="12550" width="1.6640625" style="2" customWidth="1"/>
    <col min="12551" max="12551" width="16.109375" style="2" customWidth="1"/>
    <col min="12552" max="12552" width="2" style="2" customWidth="1"/>
    <col min="12553" max="12553" width="21" style="2" customWidth="1"/>
    <col min="12554" max="12799" width="9.109375" style="2"/>
    <col min="12800" max="12800" width="6.109375" style="2" customWidth="1"/>
    <col min="12801" max="12801" width="103" style="2" customWidth="1"/>
    <col min="12802" max="12802" width="1.33203125" style="2" customWidth="1"/>
    <col min="12803" max="12803" width="10.77734375" style="2" customWidth="1"/>
    <col min="12804" max="12804" width="1.88671875" style="2" customWidth="1"/>
    <col min="12805" max="12805" width="10.21875" style="2" customWidth="1"/>
    <col min="12806" max="12806" width="1.6640625" style="2" customWidth="1"/>
    <col min="12807" max="12807" width="16.109375" style="2" customWidth="1"/>
    <col min="12808" max="12808" width="2" style="2" customWidth="1"/>
    <col min="12809" max="12809" width="21" style="2" customWidth="1"/>
    <col min="12810" max="13055" width="9.109375" style="2"/>
    <col min="13056" max="13056" width="6.109375" style="2" customWidth="1"/>
    <col min="13057" max="13057" width="103" style="2" customWidth="1"/>
    <col min="13058" max="13058" width="1.33203125" style="2" customWidth="1"/>
    <col min="13059" max="13059" width="10.77734375" style="2" customWidth="1"/>
    <col min="13060" max="13060" width="1.88671875" style="2" customWidth="1"/>
    <col min="13061" max="13061" width="10.21875" style="2" customWidth="1"/>
    <col min="13062" max="13062" width="1.6640625" style="2" customWidth="1"/>
    <col min="13063" max="13063" width="16.109375" style="2" customWidth="1"/>
    <col min="13064" max="13064" width="2" style="2" customWidth="1"/>
    <col min="13065" max="13065" width="21" style="2" customWidth="1"/>
    <col min="13066" max="13311" width="9.109375" style="2"/>
    <col min="13312" max="13312" width="6.109375" style="2" customWidth="1"/>
    <col min="13313" max="13313" width="103" style="2" customWidth="1"/>
    <col min="13314" max="13314" width="1.33203125" style="2" customWidth="1"/>
    <col min="13315" max="13315" width="10.77734375" style="2" customWidth="1"/>
    <col min="13316" max="13316" width="1.88671875" style="2" customWidth="1"/>
    <col min="13317" max="13317" width="10.21875" style="2" customWidth="1"/>
    <col min="13318" max="13318" width="1.6640625" style="2" customWidth="1"/>
    <col min="13319" max="13319" width="16.109375" style="2" customWidth="1"/>
    <col min="13320" max="13320" width="2" style="2" customWidth="1"/>
    <col min="13321" max="13321" width="21" style="2" customWidth="1"/>
    <col min="13322" max="13567" width="9.109375" style="2"/>
    <col min="13568" max="13568" width="6.109375" style="2" customWidth="1"/>
    <col min="13569" max="13569" width="103" style="2" customWidth="1"/>
    <col min="13570" max="13570" width="1.33203125" style="2" customWidth="1"/>
    <col min="13571" max="13571" width="10.77734375" style="2" customWidth="1"/>
    <col min="13572" max="13572" width="1.88671875" style="2" customWidth="1"/>
    <col min="13573" max="13573" width="10.21875" style="2" customWidth="1"/>
    <col min="13574" max="13574" width="1.6640625" style="2" customWidth="1"/>
    <col min="13575" max="13575" width="16.109375" style="2" customWidth="1"/>
    <col min="13576" max="13576" width="2" style="2" customWidth="1"/>
    <col min="13577" max="13577" width="21" style="2" customWidth="1"/>
    <col min="13578" max="13823" width="9.109375" style="2"/>
    <col min="13824" max="13824" width="6.109375" style="2" customWidth="1"/>
    <col min="13825" max="13825" width="103" style="2" customWidth="1"/>
    <col min="13826" max="13826" width="1.33203125" style="2" customWidth="1"/>
    <col min="13827" max="13827" width="10.77734375" style="2" customWidth="1"/>
    <col min="13828" max="13828" width="1.88671875" style="2" customWidth="1"/>
    <col min="13829" max="13829" width="10.21875" style="2" customWidth="1"/>
    <col min="13830" max="13830" width="1.6640625" style="2" customWidth="1"/>
    <col min="13831" max="13831" width="16.109375" style="2" customWidth="1"/>
    <col min="13832" max="13832" width="2" style="2" customWidth="1"/>
    <col min="13833" max="13833" width="21" style="2" customWidth="1"/>
    <col min="13834" max="14079" width="9.109375" style="2"/>
    <col min="14080" max="14080" width="6.109375" style="2" customWidth="1"/>
    <col min="14081" max="14081" width="103" style="2" customWidth="1"/>
    <col min="14082" max="14082" width="1.33203125" style="2" customWidth="1"/>
    <col min="14083" max="14083" width="10.77734375" style="2" customWidth="1"/>
    <col min="14084" max="14084" width="1.88671875" style="2" customWidth="1"/>
    <col min="14085" max="14085" width="10.21875" style="2" customWidth="1"/>
    <col min="14086" max="14086" width="1.6640625" style="2" customWidth="1"/>
    <col min="14087" max="14087" width="16.109375" style="2" customWidth="1"/>
    <col min="14088" max="14088" width="2" style="2" customWidth="1"/>
    <col min="14089" max="14089" width="21" style="2" customWidth="1"/>
    <col min="14090" max="14335" width="9.109375" style="2"/>
    <col min="14336" max="14336" width="6.109375" style="2" customWidth="1"/>
    <col min="14337" max="14337" width="103" style="2" customWidth="1"/>
    <col min="14338" max="14338" width="1.33203125" style="2" customWidth="1"/>
    <col min="14339" max="14339" width="10.77734375" style="2" customWidth="1"/>
    <col min="14340" max="14340" width="1.88671875" style="2" customWidth="1"/>
    <col min="14341" max="14341" width="10.21875" style="2" customWidth="1"/>
    <col min="14342" max="14342" width="1.6640625" style="2" customWidth="1"/>
    <col min="14343" max="14343" width="16.109375" style="2" customWidth="1"/>
    <col min="14344" max="14344" width="2" style="2" customWidth="1"/>
    <col min="14345" max="14345" width="21" style="2" customWidth="1"/>
    <col min="14346" max="14591" width="9.109375" style="2"/>
    <col min="14592" max="14592" width="6.109375" style="2" customWidth="1"/>
    <col min="14593" max="14593" width="103" style="2" customWidth="1"/>
    <col min="14594" max="14594" width="1.33203125" style="2" customWidth="1"/>
    <col min="14595" max="14595" width="10.77734375" style="2" customWidth="1"/>
    <col min="14596" max="14596" width="1.88671875" style="2" customWidth="1"/>
    <col min="14597" max="14597" width="10.21875" style="2" customWidth="1"/>
    <col min="14598" max="14598" width="1.6640625" style="2" customWidth="1"/>
    <col min="14599" max="14599" width="16.109375" style="2" customWidth="1"/>
    <col min="14600" max="14600" width="2" style="2" customWidth="1"/>
    <col min="14601" max="14601" width="21" style="2" customWidth="1"/>
    <col min="14602" max="14847" width="9.109375" style="2"/>
    <col min="14848" max="14848" width="6.109375" style="2" customWidth="1"/>
    <col min="14849" max="14849" width="103" style="2" customWidth="1"/>
    <col min="14850" max="14850" width="1.33203125" style="2" customWidth="1"/>
    <col min="14851" max="14851" width="10.77734375" style="2" customWidth="1"/>
    <col min="14852" max="14852" width="1.88671875" style="2" customWidth="1"/>
    <col min="14853" max="14853" width="10.21875" style="2" customWidth="1"/>
    <col min="14854" max="14854" width="1.6640625" style="2" customWidth="1"/>
    <col min="14855" max="14855" width="16.109375" style="2" customWidth="1"/>
    <col min="14856" max="14856" width="2" style="2" customWidth="1"/>
    <col min="14857" max="14857" width="21" style="2" customWidth="1"/>
    <col min="14858" max="15103" width="9.109375" style="2"/>
    <col min="15104" max="15104" width="6.109375" style="2" customWidth="1"/>
    <col min="15105" max="15105" width="103" style="2" customWidth="1"/>
    <col min="15106" max="15106" width="1.33203125" style="2" customWidth="1"/>
    <col min="15107" max="15107" width="10.77734375" style="2" customWidth="1"/>
    <col min="15108" max="15108" width="1.88671875" style="2" customWidth="1"/>
    <col min="15109" max="15109" width="10.21875" style="2" customWidth="1"/>
    <col min="15110" max="15110" width="1.6640625" style="2" customWidth="1"/>
    <col min="15111" max="15111" width="16.109375" style="2" customWidth="1"/>
    <col min="15112" max="15112" width="2" style="2" customWidth="1"/>
    <col min="15113" max="15113" width="21" style="2" customWidth="1"/>
    <col min="15114" max="15359" width="9.109375" style="2"/>
    <col min="15360" max="15360" width="6.109375" style="2" customWidth="1"/>
    <col min="15361" max="15361" width="103" style="2" customWidth="1"/>
    <col min="15362" max="15362" width="1.33203125" style="2" customWidth="1"/>
    <col min="15363" max="15363" width="10.77734375" style="2" customWidth="1"/>
    <col min="15364" max="15364" width="1.88671875" style="2" customWidth="1"/>
    <col min="15365" max="15365" width="10.21875" style="2" customWidth="1"/>
    <col min="15366" max="15366" width="1.6640625" style="2" customWidth="1"/>
    <col min="15367" max="15367" width="16.109375" style="2" customWidth="1"/>
    <col min="15368" max="15368" width="2" style="2" customWidth="1"/>
    <col min="15369" max="15369" width="21" style="2" customWidth="1"/>
    <col min="15370" max="15615" width="9.109375" style="2"/>
    <col min="15616" max="15616" width="6.109375" style="2" customWidth="1"/>
    <col min="15617" max="15617" width="103" style="2" customWidth="1"/>
    <col min="15618" max="15618" width="1.33203125" style="2" customWidth="1"/>
    <col min="15619" max="15619" width="10.77734375" style="2" customWidth="1"/>
    <col min="15620" max="15620" width="1.88671875" style="2" customWidth="1"/>
    <col min="15621" max="15621" width="10.21875" style="2" customWidth="1"/>
    <col min="15622" max="15622" width="1.6640625" style="2" customWidth="1"/>
    <col min="15623" max="15623" width="16.109375" style="2" customWidth="1"/>
    <col min="15624" max="15624" width="2" style="2" customWidth="1"/>
    <col min="15625" max="15625" width="21" style="2" customWidth="1"/>
    <col min="15626" max="15871" width="9.109375" style="2"/>
    <col min="15872" max="15872" width="6.109375" style="2" customWidth="1"/>
    <col min="15873" max="15873" width="103" style="2" customWidth="1"/>
    <col min="15874" max="15874" width="1.33203125" style="2" customWidth="1"/>
    <col min="15875" max="15875" width="10.77734375" style="2" customWidth="1"/>
    <col min="15876" max="15876" width="1.88671875" style="2" customWidth="1"/>
    <col min="15877" max="15877" width="10.21875" style="2" customWidth="1"/>
    <col min="15878" max="15878" width="1.6640625" style="2" customWidth="1"/>
    <col min="15879" max="15879" width="16.109375" style="2" customWidth="1"/>
    <col min="15880" max="15880" width="2" style="2" customWidth="1"/>
    <col min="15881" max="15881" width="21" style="2" customWidth="1"/>
    <col min="15882" max="16127" width="9.109375" style="2"/>
    <col min="16128" max="16128" width="6.109375" style="2" customWidth="1"/>
    <col min="16129" max="16129" width="103" style="2" customWidth="1"/>
    <col min="16130" max="16130" width="1.33203125" style="2" customWidth="1"/>
    <col min="16131" max="16131" width="10.77734375" style="2" customWidth="1"/>
    <col min="16132" max="16132" width="1.88671875" style="2" customWidth="1"/>
    <col min="16133" max="16133" width="10.21875" style="2" customWidth="1"/>
    <col min="16134" max="16134" width="1.6640625" style="2" customWidth="1"/>
    <col min="16135" max="16135" width="16.109375" style="2" customWidth="1"/>
    <col min="16136" max="16136" width="2" style="2" customWidth="1"/>
    <col min="16137" max="16137" width="21" style="2" customWidth="1"/>
    <col min="16138" max="16384" width="9.109375" style="2"/>
  </cols>
  <sheetData>
    <row r="2" spans="1:10" ht="10.5" customHeight="1" thickBot="1" x14ac:dyDescent="0.35">
      <c r="A2" s="1"/>
    </row>
    <row r="3" spans="1:10" ht="23.25" customHeight="1" x14ac:dyDescent="0.3">
      <c r="A3" s="281" t="s">
        <v>356</v>
      </c>
      <c r="B3" s="282"/>
      <c r="D3" s="283" t="s">
        <v>0</v>
      </c>
      <c r="E3" s="284"/>
      <c r="F3" s="284"/>
      <c r="G3" s="284"/>
      <c r="H3" s="284"/>
      <c r="I3" s="284"/>
      <c r="J3" s="285"/>
    </row>
    <row r="4" spans="1:10" ht="23.25" customHeight="1" thickBot="1" x14ac:dyDescent="0.5">
      <c r="A4" s="3"/>
      <c r="B4" s="4" t="s">
        <v>357</v>
      </c>
      <c r="D4" s="286"/>
      <c r="E4" s="287"/>
      <c r="F4" s="287"/>
      <c r="G4" s="287"/>
      <c r="H4" s="287"/>
      <c r="I4" s="287"/>
      <c r="J4" s="288"/>
    </row>
    <row r="5" spans="1:10" ht="5.0999999999999996" customHeight="1" thickBot="1" x14ac:dyDescent="0.35">
      <c r="A5" s="5"/>
      <c r="D5" s="6"/>
      <c r="E5" s="6"/>
      <c r="F5" s="6"/>
      <c r="G5" s="6"/>
      <c r="H5" s="6"/>
      <c r="I5" s="6"/>
      <c r="J5" s="6"/>
    </row>
    <row r="6" spans="1:10" ht="20.100000000000001" customHeight="1" x14ac:dyDescent="0.4">
      <c r="A6" s="289" t="s">
        <v>1</v>
      </c>
      <c r="B6" s="290"/>
      <c r="D6" s="291"/>
      <c r="E6" s="292"/>
      <c r="F6" s="292"/>
      <c r="G6" s="292"/>
      <c r="H6" s="292"/>
      <c r="I6" s="292"/>
      <c r="J6" s="293"/>
    </row>
    <row r="7" spans="1:10" ht="20.100000000000001" customHeight="1" thickBot="1" x14ac:dyDescent="0.55000000000000004">
      <c r="A7" s="294" t="s">
        <v>2</v>
      </c>
      <c r="B7" s="295"/>
      <c r="C7" s="7"/>
      <c r="D7" s="296" t="s">
        <v>3</v>
      </c>
      <c r="E7" s="297"/>
      <c r="F7" s="297"/>
      <c r="G7" s="297"/>
      <c r="H7" s="297"/>
      <c r="I7" s="297"/>
      <c r="J7" s="298"/>
    </row>
    <row r="8" spans="1:10" ht="41.25" customHeight="1" x14ac:dyDescent="0.25"/>
    <row r="9" spans="1:10" ht="4.5" customHeight="1" thickBot="1" x14ac:dyDescent="0.3">
      <c r="B9" s="8"/>
      <c r="D9" s="9"/>
      <c r="E9" s="8"/>
      <c r="F9" s="8"/>
      <c r="G9" s="8"/>
      <c r="H9" s="9"/>
      <c r="I9" s="8"/>
      <c r="J9" s="8"/>
    </row>
    <row r="10" spans="1:10" ht="9.9" customHeight="1" thickBot="1" x14ac:dyDescent="0.3">
      <c r="A10" s="10"/>
      <c r="B10" s="11"/>
      <c r="C10" s="11"/>
      <c r="D10" s="12"/>
      <c r="E10" s="11"/>
      <c r="F10" s="11"/>
      <c r="G10" s="11"/>
      <c r="H10" s="12"/>
      <c r="I10" s="11"/>
      <c r="J10" s="13"/>
    </row>
    <row r="11" spans="1:10" ht="9.9" customHeight="1" x14ac:dyDescent="0.25">
      <c r="A11" s="8"/>
      <c r="B11" s="8"/>
      <c r="C11" s="8"/>
      <c r="D11" s="9"/>
      <c r="E11" s="8"/>
      <c r="F11" s="8"/>
      <c r="G11" s="8"/>
      <c r="H11" s="9"/>
      <c r="I11" s="8"/>
      <c r="J11" s="8"/>
    </row>
    <row r="12" spans="1:10" ht="15" x14ac:dyDescent="0.25">
      <c r="A12" s="14" t="s">
        <v>4</v>
      </c>
    </row>
    <row r="13" spans="1:10" ht="23.25" customHeight="1" x14ac:dyDescent="0.25">
      <c r="A13" s="15" t="s">
        <v>5</v>
      </c>
      <c r="C13" s="8"/>
      <c r="D13" s="9"/>
      <c r="E13" s="8"/>
      <c r="F13" s="8"/>
      <c r="G13" s="8"/>
      <c r="H13" s="9"/>
      <c r="I13" s="8"/>
      <c r="J13" s="8"/>
    </row>
    <row r="14" spans="1:10" ht="12" customHeight="1" thickBot="1" x14ac:dyDescent="0.35">
      <c r="A14" s="5"/>
      <c r="C14" s="8"/>
      <c r="D14" s="9"/>
      <c r="E14" s="8"/>
      <c r="F14" s="8"/>
      <c r="G14" s="8"/>
      <c r="H14" s="9"/>
      <c r="I14" s="8"/>
      <c r="J14" s="8"/>
    </row>
    <row r="15" spans="1:10" ht="20.100000000000001" customHeight="1" x14ac:dyDescent="0.25">
      <c r="A15" s="16"/>
      <c r="B15" s="17" t="s">
        <v>6</v>
      </c>
      <c r="D15" s="18" t="s">
        <v>7</v>
      </c>
      <c r="E15" s="19"/>
      <c r="F15" s="18" t="s">
        <v>8</v>
      </c>
      <c r="G15" s="19"/>
      <c r="H15" s="18" t="s">
        <v>119</v>
      </c>
      <c r="I15" s="19"/>
      <c r="J15" s="18" t="s">
        <v>120</v>
      </c>
    </row>
    <row r="16" spans="1:10" ht="29.1" customHeight="1" thickBot="1" x14ac:dyDescent="0.3">
      <c r="A16" s="20"/>
      <c r="B16" s="21" t="s">
        <v>9</v>
      </c>
      <c r="D16" s="22" t="s">
        <v>10</v>
      </c>
      <c r="E16" s="19"/>
      <c r="F16" s="22" t="s">
        <v>11</v>
      </c>
      <c r="G16" s="19"/>
      <c r="H16" s="22" t="s">
        <v>12</v>
      </c>
      <c r="I16" s="19"/>
      <c r="J16" s="22" t="s">
        <v>13</v>
      </c>
    </row>
    <row r="17" spans="1:10" ht="5.0999999999999996" customHeight="1" x14ac:dyDescent="0.25">
      <c r="D17" s="23"/>
      <c r="E17" s="23"/>
      <c r="F17" s="23"/>
      <c r="G17" s="23"/>
      <c r="H17" s="23"/>
      <c r="I17" s="23"/>
      <c r="J17" s="23"/>
    </row>
    <row r="18" spans="1:10" ht="9.9" customHeight="1" thickBot="1" x14ac:dyDescent="0.35">
      <c r="A18" s="24"/>
      <c r="B18" s="25"/>
    </row>
    <row r="19" spans="1:10" ht="20.100000000000001" customHeight="1" thickBot="1" x14ac:dyDescent="0.45">
      <c r="A19" s="26">
        <v>1</v>
      </c>
      <c r="B19" s="278" t="s">
        <v>358</v>
      </c>
      <c r="C19" s="246"/>
      <c r="D19" s="246"/>
      <c r="E19" s="246"/>
      <c r="F19" s="246"/>
      <c r="G19" s="246"/>
      <c r="H19" s="246"/>
      <c r="I19" s="246"/>
      <c r="J19" s="247"/>
    </row>
    <row r="20" spans="1:10" ht="6.9" customHeight="1" thickBot="1" x14ac:dyDescent="0.35">
      <c r="A20" s="24"/>
      <c r="B20" s="25"/>
      <c r="D20" s="27"/>
      <c r="E20" s="28"/>
      <c r="F20" s="28"/>
      <c r="G20" s="28"/>
      <c r="H20" s="28"/>
      <c r="I20" s="28"/>
      <c r="J20" s="28"/>
    </row>
    <row r="21" spans="1:10" ht="18.899999999999999" customHeight="1" x14ac:dyDescent="0.3">
      <c r="A21" s="242">
        <v>1.1000000000000001</v>
      </c>
      <c r="B21" s="29" t="s">
        <v>14</v>
      </c>
      <c r="C21" s="28"/>
      <c r="D21" s="30" t="s">
        <v>15</v>
      </c>
      <c r="E21" s="28"/>
      <c r="F21" s="279">
        <f>2649+138*7.5</f>
        <v>3684</v>
      </c>
      <c r="G21" s="241" t="s">
        <v>16</v>
      </c>
      <c r="H21" s="239"/>
      <c r="I21" s="241"/>
      <c r="J21" s="244"/>
    </row>
    <row r="22" spans="1:10" ht="18.899999999999999" customHeight="1" thickBot="1" x14ac:dyDescent="0.4">
      <c r="A22" s="243"/>
      <c r="B22" s="31" t="s">
        <v>17</v>
      </c>
      <c r="C22" s="28"/>
      <c r="D22" s="32" t="s">
        <v>18</v>
      </c>
      <c r="E22" s="28"/>
      <c r="F22" s="280"/>
      <c r="G22" s="241"/>
      <c r="H22" s="240"/>
      <c r="I22" s="241"/>
      <c r="J22" s="245"/>
    </row>
    <row r="23" spans="1:10" ht="6.75" customHeight="1" thickBot="1" x14ac:dyDescent="0.35">
      <c r="A23" s="24"/>
      <c r="B23" s="25"/>
      <c r="D23" s="27"/>
      <c r="E23" s="28"/>
      <c r="F23" s="28"/>
      <c r="G23" s="28"/>
      <c r="H23" s="28"/>
      <c r="I23" s="28"/>
      <c r="J23" s="28"/>
    </row>
    <row r="24" spans="1:10" ht="18.899999999999999" customHeight="1" x14ac:dyDescent="0.3">
      <c r="A24" s="242">
        <v>1.2</v>
      </c>
      <c r="B24" s="29" t="s">
        <v>19</v>
      </c>
      <c r="C24" s="28"/>
      <c r="D24" s="30" t="s">
        <v>15</v>
      </c>
      <c r="E24" s="28"/>
      <c r="F24" s="271">
        <v>680</v>
      </c>
      <c r="G24" s="241" t="s">
        <v>16</v>
      </c>
      <c r="H24" s="239"/>
      <c r="I24" s="28"/>
      <c r="J24" s="244"/>
    </row>
    <row r="25" spans="1:10" ht="18.899999999999999" customHeight="1" thickBot="1" x14ac:dyDescent="0.4">
      <c r="A25" s="243"/>
      <c r="B25" s="31" t="s">
        <v>20</v>
      </c>
      <c r="C25" s="28"/>
      <c r="D25" s="32" t="s">
        <v>18</v>
      </c>
      <c r="E25" s="28"/>
      <c r="F25" s="272"/>
      <c r="G25" s="241"/>
      <c r="H25" s="240"/>
      <c r="I25" s="28"/>
      <c r="J25" s="245"/>
    </row>
    <row r="26" spans="1:10" ht="6.9" customHeight="1" thickBot="1" x14ac:dyDescent="0.35">
      <c r="A26" s="33"/>
      <c r="B26" s="25"/>
      <c r="D26" s="27"/>
      <c r="E26" s="28"/>
      <c r="F26" s="28"/>
      <c r="G26" s="28"/>
      <c r="H26" s="28"/>
      <c r="I26" s="28"/>
      <c r="J26" s="28"/>
    </row>
    <row r="27" spans="1:10" ht="18.899999999999999" customHeight="1" x14ac:dyDescent="0.3">
      <c r="A27" s="242">
        <v>1.3</v>
      </c>
      <c r="B27" s="29" t="s">
        <v>21</v>
      </c>
      <c r="C27" s="28"/>
      <c r="D27" s="30" t="s">
        <v>15</v>
      </c>
      <c r="E27" s="28"/>
      <c r="F27" s="271">
        <f>1188-680</f>
        <v>508</v>
      </c>
      <c r="G27" s="241" t="s">
        <v>16</v>
      </c>
      <c r="H27" s="239"/>
      <c r="I27" s="28"/>
      <c r="J27" s="244"/>
    </row>
    <row r="28" spans="1:10" ht="18.899999999999999" customHeight="1" thickBot="1" x14ac:dyDescent="0.4">
      <c r="A28" s="243"/>
      <c r="B28" s="31" t="s">
        <v>22</v>
      </c>
      <c r="C28" s="28"/>
      <c r="D28" s="32" t="s">
        <v>18</v>
      </c>
      <c r="E28" s="28"/>
      <c r="F28" s="272"/>
      <c r="G28" s="241"/>
      <c r="H28" s="240"/>
      <c r="I28" s="28"/>
      <c r="J28" s="245"/>
    </row>
    <row r="29" spans="1:10" ht="6.9" customHeight="1" thickBot="1" x14ac:dyDescent="0.35">
      <c r="A29" s="33"/>
      <c r="B29" s="25"/>
      <c r="D29" s="27"/>
      <c r="E29" s="28"/>
      <c r="F29" s="28"/>
      <c r="G29" s="28"/>
      <c r="H29" s="28"/>
      <c r="I29" s="28"/>
      <c r="J29" s="28"/>
    </row>
    <row r="30" spans="1:10" ht="18.899999999999999" customHeight="1" x14ac:dyDescent="0.3">
      <c r="A30" s="242">
        <v>1.4</v>
      </c>
      <c r="B30" s="29" t="s">
        <v>117</v>
      </c>
      <c r="C30" s="28"/>
      <c r="D30" s="30" t="s">
        <v>27</v>
      </c>
      <c r="E30" s="28"/>
      <c r="F30" s="271">
        <v>60</v>
      </c>
      <c r="G30" s="241" t="s">
        <v>16</v>
      </c>
      <c r="H30" s="239"/>
      <c r="I30" s="28"/>
      <c r="J30" s="244"/>
    </row>
    <row r="31" spans="1:10" ht="18.899999999999999" customHeight="1" thickBot="1" x14ac:dyDescent="0.4">
      <c r="A31" s="243"/>
      <c r="B31" s="31" t="s">
        <v>118</v>
      </c>
      <c r="C31" s="28"/>
      <c r="D31" s="32" t="s">
        <v>29</v>
      </c>
      <c r="E31" s="28"/>
      <c r="F31" s="272"/>
      <c r="G31" s="241"/>
      <c r="H31" s="240"/>
      <c r="I31" s="28"/>
      <c r="J31" s="245"/>
    </row>
    <row r="32" spans="1:10" s="199" customFormat="1" ht="18.899999999999999" customHeight="1" x14ac:dyDescent="0.3">
      <c r="A32" s="251">
        <v>1.5</v>
      </c>
      <c r="B32" s="29" t="s">
        <v>258</v>
      </c>
      <c r="D32" s="200" t="s">
        <v>48</v>
      </c>
      <c r="F32" s="253">
        <v>50</v>
      </c>
      <c r="G32" s="234" t="s">
        <v>16</v>
      </c>
      <c r="H32" s="226"/>
      <c r="J32" s="228"/>
    </row>
    <row r="33" spans="1:10" s="199" customFormat="1" ht="18.899999999999999" customHeight="1" thickBot="1" x14ac:dyDescent="0.35">
      <c r="A33" s="252"/>
      <c r="B33" s="31" t="s">
        <v>259</v>
      </c>
      <c r="D33" s="201" t="s">
        <v>49</v>
      </c>
      <c r="F33" s="254"/>
      <c r="G33" s="234"/>
      <c r="H33" s="227"/>
      <c r="J33" s="229"/>
    </row>
    <row r="34" spans="1:10" ht="6.9" customHeight="1" thickBot="1" x14ac:dyDescent="0.35">
      <c r="A34" s="33"/>
      <c r="B34" s="25"/>
      <c r="D34" s="27"/>
      <c r="E34" s="28"/>
      <c r="F34" s="28"/>
      <c r="G34" s="28"/>
      <c r="H34" s="28"/>
      <c r="I34" s="28"/>
      <c r="J34" s="28"/>
    </row>
    <row r="35" spans="1:10" ht="18.899999999999999" customHeight="1" x14ac:dyDescent="0.3">
      <c r="A35" s="242">
        <v>1.6</v>
      </c>
      <c r="B35" s="34" t="s">
        <v>23</v>
      </c>
      <c r="C35" s="28"/>
      <c r="D35" s="30" t="s">
        <v>15</v>
      </c>
      <c r="E35" s="28"/>
      <c r="F35" s="273">
        <f>25*2.1*1.8+29*2.1*0.9+12*1.4*2.4</f>
        <v>189.63</v>
      </c>
      <c r="G35" s="241" t="s">
        <v>16</v>
      </c>
      <c r="H35" s="275"/>
      <c r="I35" s="28"/>
      <c r="J35" s="244"/>
    </row>
    <row r="36" spans="1:10" ht="18" thickBot="1" x14ac:dyDescent="0.4">
      <c r="A36" s="243"/>
      <c r="B36" s="31" t="s">
        <v>24</v>
      </c>
      <c r="C36" s="28"/>
      <c r="D36" s="32" t="s">
        <v>18</v>
      </c>
      <c r="E36" s="28"/>
      <c r="F36" s="274"/>
      <c r="G36" s="241"/>
      <c r="H36" s="276"/>
      <c r="I36" s="28"/>
      <c r="J36" s="245"/>
    </row>
    <row r="37" spans="1:10" ht="6.9" customHeight="1" thickBot="1" x14ac:dyDescent="0.35">
      <c r="A37" s="33"/>
      <c r="B37" s="25"/>
      <c r="D37" s="27"/>
      <c r="E37" s="28"/>
      <c r="F37" s="28"/>
      <c r="G37" s="28"/>
      <c r="H37" s="28"/>
      <c r="I37" s="28"/>
      <c r="J37" s="28"/>
    </row>
    <row r="38" spans="1:10" ht="18.899999999999999" customHeight="1" x14ac:dyDescent="0.3">
      <c r="A38" s="242">
        <v>1.7</v>
      </c>
      <c r="B38" s="34" t="s">
        <v>25</v>
      </c>
      <c r="C38" s="28"/>
      <c r="D38" s="30" t="s">
        <v>15</v>
      </c>
      <c r="E38" s="28"/>
      <c r="F38" s="273">
        <v>942</v>
      </c>
      <c r="G38" s="241" t="s">
        <v>16</v>
      </c>
      <c r="H38" s="275"/>
      <c r="I38" s="28"/>
      <c r="J38" s="244"/>
    </row>
    <row r="39" spans="1:10" ht="18" thickBot="1" x14ac:dyDescent="0.4">
      <c r="A39" s="243"/>
      <c r="B39" s="31" t="s">
        <v>26</v>
      </c>
      <c r="C39" s="28"/>
      <c r="D39" s="32" t="s">
        <v>18</v>
      </c>
      <c r="E39" s="28"/>
      <c r="F39" s="274"/>
      <c r="G39" s="241"/>
      <c r="H39" s="276"/>
      <c r="I39" s="28"/>
      <c r="J39" s="245"/>
    </row>
    <row r="40" spans="1:10" ht="6.9" customHeight="1" thickBot="1" x14ac:dyDescent="0.35">
      <c r="A40" s="33"/>
      <c r="B40" s="25"/>
      <c r="D40" s="27"/>
      <c r="E40" s="28"/>
      <c r="F40" s="28"/>
      <c r="G40" s="28"/>
      <c r="H40" s="28"/>
      <c r="I40" s="28"/>
      <c r="J40" s="28"/>
    </row>
    <row r="41" spans="1:10" ht="18.899999999999999" customHeight="1" x14ac:dyDescent="0.3">
      <c r="A41" s="242">
        <v>1.8</v>
      </c>
      <c r="B41" s="219" t="s">
        <v>309</v>
      </c>
      <c r="C41" s="28"/>
      <c r="D41" s="30" t="s">
        <v>15</v>
      </c>
      <c r="E41" s="28"/>
      <c r="F41" s="273">
        <v>72</v>
      </c>
      <c r="G41" s="241" t="s">
        <v>16</v>
      </c>
      <c r="H41" s="299"/>
      <c r="I41" s="28"/>
      <c r="J41" s="244"/>
    </row>
    <row r="42" spans="1:10" ht="18" thickBot="1" x14ac:dyDescent="0.4">
      <c r="A42" s="243"/>
      <c r="B42" s="31" t="s">
        <v>140</v>
      </c>
      <c r="C42" s="28"/>
      <c r="D42" s="32" t="s">
        <v>18</v>
      </c>
      <c r="E42" s="28"/>
      <c r="F42" s="274"/>
      <c r="G42" s="241"/>
      <c r="H42" s="300"/>
      <c r="I42" s="28"/>
      <c r="J42" s="245"/>
    </row>
    <row r="43" spans="1:10" ht="6.9" customHeight="1" thickBot="1" x14ac:dyDescent="0.35">
      <c r="A43" s="33"/>
      <c r="B43" s="25"/>
      <c r="D43" s="27"/>
      <c r="E43" s="28"/>
      <c r="F43" s="28"/>
      <c r="G43" s="28"/>
      <c r="H43" s="224"/>
      <c r="I43" s="28"/>
      <c r="J43" s="28"/>
    </row>
    <row r="44" spans="1:10" ht="18.899999999999999" customHeight="1" x14ac:dyDescent="0.3">
      <c r="A44" s="242">
        <v>1.9</v>
      </c>
      <c r="B44" s="219" t="s">
        <v>310</v>
      </c>
      <c r="C44" s="28"/>
      <c r="D44" s="30" t="s">
        <v>27</v>
      </c>
      <c r="E44" s="28"/>
      <c r="F44" s="273">
        <f>72*0.9</f>
        <v>64.8</v>
      </c>
      <c r="G44" s="241" t="s">
        <v>16</v>
      </c>
      <c r="H44" s="299"/>
      <c r="I44" s="28"/>
      <c r="J44" s="244"/>
    </row>
    <row r="45" spans="1:10" ht="18" thickBot="1" x14ac:dyDescent="0.4">
      <c r="A45" s="243"/>
      <c r="B45" s="31" t="s">
        <v>141</v>
      </c>
      <c r="C45" s="28"/>
      <c r="D45" s="32" t="s">
        <v>29</v>
      </c>
      <c r="E45" s="28"/>
      <c r="F45" s="274"/>
      <c r="G45" s="241"/>
      <c r="H45" s="300"/>
      <c r="I45" s="28"/>
      <c r="J45" s="245"/>
    </row>
    <row r="46" spans="1:10" ht="6.9" customHeight="1" thickBot="1" x14ac:dyDescent="0.35">
      <c r="A46" s="33"/>
      <c r="B46" s="25"/>
      <c r="D46" s="27"/>
      <c r="E46" s="28"/>
      <c r="F46" s="28"/>
      <c r="G46" s="28"/>
      <c r="H46" s="28"/>
      <c r="I46" s="28"/>
      <c r="J46" s="28"/>
    </row>
    <row r="47" spans="1:10" ht="18.899999999999999" customHeight="1" x14ac:dyDescent="0.3">
      <c r="A47" s="242">
        <v>1.1000000000000001</v>
      </c>
      <c r="B47" s="34" t="s">
        <v>311</v>
      </c>
      <c r="C47" s="28"/>
      <c r="D47" s="30" t="s">
        <v>27</v>
      </c>
      <c r="E47" s="28"/>
      <c r="F47" s="273">
        <f>F38*0.05+F35*0.05+F24*0.05+F21*0.04+F27*0.05+F30*1.15+F44+F41/9*1.5</f>
        <v>409.14150000000001</v>
      </c>
      <c r="G47" s="241" t="s">
        <v>16</v>
      </c>
      <c r="H47" s="275"/>
      <c r="I47" s="28"/>
      <c r="J47" s="244"/>
    </row>
    <row r="48" spans="1:10" ht="18" thickBot="1" x14ac:dyDescent="0.4">
      <c r="A48" s="243"/>
      <c r="B48" s="31" t="s">
        <v>28</v>
      </c>
      <c r="C48" s="28"/>
      <c r="D48" s="32" t="s">
        <v>29</v>
      </c>
      <c r="E48" s="28"/>
      <c r="F48" s="274"/>
      <c r="G48" s="241"/>
      <c r="H48" s="276"/>
      <c r="I48" s="28"/>
      <c r="J48" s="245"/>
    </row>
    <row r="49" spans="1:10" ht="6.9" customHeight="1" thickBot="1" x14ac:dyDescent="0.35">
      <c r="A49" s="35"/>
      <c r="B49" s="36"/>
      <c r="C49" s="28"/>
      <c r="D49" s="27"/>
      <c r="E49" s="28"/>
      <c r="F49" s="28"/>
      <c r="G49" s="28"/>
      <c r="H49" s="28"/>
      <c r="I49" s="28"/>
      <c r="J49" s="28"/>
    </row>
    <row r="50" spans="1:10" ht="18" customHeight="1" thickBot="1" x14ac:dyDescent="0.35">
      <c r="A50" s="35"/>
      <c r="B50" s="37"/>
      <c r="C50" s="28"/>
      <c r="D50" s="27"/>
      <c r="E50" s="28"/>
      <c r="F50" s="248" t="s">
        <v>30</v>
      </c>
      <c r="G50" s="249"/>
      <c r="H50" s="250"/>
      <c r="J50" s="38">
        <f>SUM(J21:J48)</f>
        <v>0</v>
      </c>
    </row>
    <row r="51" spans="1:10" ht="6.9" customHeight="1" thickBot="1" x14ac:dyDescent="0.35">
      <c r="A51" s="33"/>
      <c r="B51" s="25"/>
      <c r="D51" s="23"/>
    </row>
    <row r="52" spans="1:10" ht="18" customHeight="1" thickBot="1" x14ac:dyDescent="0.35">
      <c r="A52" s="26">
        <v>2</v>
      </c>
      <c r="B52" s="246" t="s">
        <v>31</v>
      </c>
      <c r="C52" s="246"/>
      <c r="D52" s="246"/>
      <c r="E52" s="246"/>
      <c r="F52" s="246"/>
      <c r="G52" s="246"/>
      <c r="H52" s="246"/>
      <c r="I52" s="246"/>
      <c r="J52" s="247"/>
    </row>
    <row r="53" spans="1:10" ht="16.8" x14ac:dyDescent="0.3">
      <c r="A53" s="39" t="s">
        <v>32</v>
      </c>
      <c r="B53" s="40"/>
      <c r="C53" s="8"/>
      <c r="D53" s="23"/>
    </row>
    <row r="54" spans="1:10" ht="36" customHeight="1" thickBot="1" x14ac:dyDescent="0.3">
      <c r="A54" s="277" t="s">
        <v>33</v>
      </c>
      <c r="B54" s="277"/>
      <c r="C54" s="8"/>
      <c r="D54" s="23"/>
    </row>
    <row r="55" spans="1:10" ht="6.9" customHeight="1" thickBot="1" x14ac:dyDescent="0.35">
      <c r="A55" s="24"/>
      <c r="B55" s="25"/>
      <c r="D55" s="23"/>
    </row>
    <row r="56" spans="1:10" ht="18.899999999999999" customHeight="1" x14ac:dyDescent="0.3">
      <c r="A56" s="242">
        <v>2.1</v>
      </c>
      <c r="B56" s="41" t="s">
        <v>131</v>
      </c>
      <c r="C56" s="28"/>
      <c r="D56" s="42" t="s">
        <v>34</v>
      </c>
      <c r="F56" s="237">
        <v>1188</v>
      </c>
      <c r="G56" s="241" t="s">
        <v>16</v>
      </c>
      <c r="H56" s="239"/>
      <c r="J56" s="244"/>
    </row>
    <row r="57" spans="1:10" ht="18.899999999999999" customHeight="1" thickBot="1" x14ac:dyDescent="0.45">
      <c r="A57" s="243"/>
      <c r="B57" s="43" t="s">
        <v>132</v>
      </c>
      <c r="C57" s="28"/>
      <c r="D57" s="44" t="s">
        <v>35</v>
      </c>
      <c r="F57" s="238"/>
      <c r="G57" s="241"/>
      <c r="H57" s="240"/>
      <c r="J57" s="245"/>
    </row>
    <row r="58" spans="1:10" ht="6.9" customHeight="1" thickBot="1" x14ac:dyDescent="0.35">
      <c r="A58" s="33"/>
      <c r="B58" s="25"/>
      <c r="D58" s="23"/>
    </row>
    <row r="59" spans="1:10" ht="18.899999999999999" customHeight="1" x14ac:dyDescent="0.3">
      <c r="A59" s="242">
        <v>2.2000000000000002</v>
      </c>
      <c r="B59" s="198" t="s">
        <v>312</v>
      </c>
      <c r="C59" s="28"/>
      <c r="D59" s="108" t="s">
        <v>34</v>
      </c>
      <c r="F59" s="237">
        <f>350.2*0.8</f>
        <v>280.16000000000003</v>
      </c>
      <c r="G59" s="241" t="s">
        <v>16</v>
      </c>
      <c r="H59" s="239"/>
      <c r="J59" s="244"/>
    </row>
    <row r="60" spans="1:10" ht="18.899999999999999" customHeight="1" thickBot="1" x14ac:dyDescent="0.45">
      <c r="A60" s="243"/>
      <c r="B60" s="43" t="s">
        <v>257</v>
      </c>
      <c r="C60" s="28"/>
      <c r="D60" s="109" t="s">
        <v>35</v>
      </c>
      <c r="F60" s="238"/>
      <c r="G60" s="241"/>
      <c r="H60" s="240"/>
      <c r="J60" s="245"/>
    </row>
    <row r="61" spans="1:10" ht="6.9" customHeight="1" thickBot="1" x14ac:dyDescent="0.3">
      <c r="A61" s="33"/>
      <c r="B61" s="45"/>
      <c r="D61" s="23"/>
      <c r="J61" s="8"/>
    </row>
    <row r="62" spans="1:10" ht="18.899999999999999" customHeight="1" x14ac:dyDescent="0.3">
      <c r="A62" s="235">
        <v>2.2999999999999998</v>
      </c>
      <c r="B62" s="41" t="s">
        <v>313</v>
      </c>
      <c r="D62" s="108" t="s">
        <v>34</v>
      </c>
      <c r="F62" s="237">
        <f>350.2*0.15</f>
        <v>52.529999999999994</v>
      </c>
      <c r="G62" s="107" t="s">
        <v>16</v>
      </c>
      <c r="H62" s="239"/>
      <c r="J62" s="244"/>
    </row>
    <row r="63" spans="1:10" ht="18.75" customHeight="1" thickBot="1" x14ac:dyDescent="0.45">
      <c r="A63" s="236"/>
      <c r="B63" s="43" t="s">
        <v>133</v>
      </c>
      <c r="D63" s="109" t="s">
        <v>35</v>
      </c>
      <c r="F63" s="238"/>
      <c r="G63" s="107" t="s">
        <v>16</v>
      </c>
      <c r="H63" s="240"/>
      <c r="J63" s="245"/>
    </row>
    <row r="64" spans="1:10" ht="6.9" customHeight="1" thickBot="1" x14ac:dyDescent="0.35">
      <c r="A64" s="33"/>
      <c r="B64" s="25"/>
      <c r="D64" s="23"/>
    </row>
    <row r="65" spans="1:12" ht="18.899999999999999" customHeight="1" x14ac:dyDescent="0.3">
      <c r="A65" s="242">
        <v>2.4</v>
      </c>
      <c r="B65" s="41" t="s">
        <v>314</v>
      </c>
      <c r="C65" s="28"/>
      <c r="D65" s="108" t="s">
        <v>34</v>
      </c>
      <c r="F65" s="237">
        <f>(4+4+6)*0.27+36*0.1</f>
        <v>7.3800000000000008</v>
      </c>
      <c r="G65" s="241" t="s">
        <v>16</v>
      </c>
      <c r="H65" s="239"/>
      <c r="J65" s="244"/>
    </row>
    <row r="66" spans="1:12" ht="18.899999999999999" customHeight="1" thickBot="1" x14ac:dyDescent="0.45">
      <c r="A66" s="243">
        <v>2.6</v>
      </c>
      <c r="B66" s="43" t="s">
        <v>122</v>
      </c>
      <c r="C66" s="28"/>
      <c r="D66" s="109" t="s">
        <v>35</v>
      </c>
      <c r="F66" s="238"/>
      <c r="G66" s="241" t="s">
        <v>16</v>
      </c>
      <c r="H66" s="240"/>
      <c r="J66" s="245"/>
    </row>
    <row r="67" spans="1:12" ht="6.9" customHeight="1" thickBot="1" x14ac:dyDescent="0.35">
      <c r="A67" s="33"/>
      <c r="B67" s="25"/>
      <c r="D67" s="23"/>
    </row>
    <row r="68" spans="1:12" ht="18.899999999999999" customHeight="1" x14ac:dyDescent="0.3">
      <c r="A68" s="242">
        <v>2.5</v>
      </c>
      <c r="B68" s="41" t="s">
        <v>315</v>
      </c>
      <c r="C68" s="28"/>
      <c r="D68" s="42" t="s">
        <v>34</v>
      </c>
      <c r="F68" s="237">
        <f>11*0.14+12*0.1</f>
        <v>2.74</v>
      </c>
      <c r="G68" s="241" t="s">
        <v>16</v>
      </c>
      <c r="H68" s="239"/>
      <c r="J68" s="244"/>
    </row>
    <row r="69" spans="1:12" ht="18.899999999999999" customHeight="1" thickBot="1" x14ac:dyDescent="0.45">
      <c r="A69" s="243">
        <v>2.6</v>
      </c>
      <c r="B69" s="43" t="s">
        <v>36</v>
      </c>
      <c r="C69" s="28"/>
      <c r="D69" s="44" t="s">
        <v>35</v>
      </c>
      <c r="F69" s="238"/>
      <c r="G69" s="241" t="s">
        <v>16</v>
      </c>
      <c r="H69" s="240"/>
      <c r="J69" s="245"/>
    </row>
    <row r="70" spans="1:12" ht="6.9" customHeight="1" thickBot="1" x14ac:dyDescent="0.3">
      <c r="A70" s="33"/>
      <c r="B70" s="45"/>
      <c r="D70" s="23"/>
      <c r="J70" s="8"/>
    </row>
    <row r="71" spans="1:12" ht="18.899999999999999" customHeight="1" x14ac:dyDescent="0.3">
      <c r="A71" s="235">
        <v>2.6</v>
      </c>
      <c r="B71" s="41" t="s">
        <v>37</v>
      </c>
      <c r="D71" s="42" t="s">
        <v>34</v>
      </c>
      <c r="F71" s="237">
        <v>16</v>
      </c>
      <c r="G71" s="46"/>
      <c r="H71" s="239"/>
      <c r="J71" s="244"/>
    </row>
    <row r="72" spans="1:12" ht="18.75" customHeight="1" thickBot="1" x14ac:dyDescent="0.45">
      <c r="A72" s="236"/>
      <c r="B72" s="43" t="s">
        <v>308</v>
      </c>
      <c r="D72" s="44" t="s">
        <v>35</v>
      </c>
      <c r="F72" s="238"/>
      <c r="G72" s="46" t="s">
        <v>16</v>
      </c>
      <c r="H72" s="240"/>
      <c r="J72" s="245"/>
    </row>
    <row r="73" spans="1:12" ht="6.9" customHeight="1" thickBot="1" x14ac:dyDescent="0.35">
      <c r="A73" s="35"/>
      <c r="B73" s="47"/>
      <c r="D73" s="23"/>
    </row>
    <row r="74" spans="1:12" ht="18" customHeight="1" thickBot="1" x14ac:dyDescent="0.35">
      <c r="A74" s="35"/>
      <c r="B74" s="47"/>
      <c r="D74" s="23"/>
      <c r="F74" s="248" t="s">
        <v>38</v>
      </c>
      <c r="G74" s="249"/>
      <c r="H74" s="250"/>
      <c r="J74" s="38">
        <f>SUM(J56:J72)</f>
        <v>0</v>
      </c>
    </row>
    <row r="75" spans="1:12" ht="6.9" customHeight="1" thickBot="1" x14ac:dyDescent="0.35">
      <c r="A75" s="35"/>
      <c r="B75" s="47"/>
      <c r="D75" s="23"/>
      <c r="F75" s="48"/>
      <c r="G75" s="48"/>
      <c r="H75" s="48"/>
      <c r="J75" s="49"/>
    </row>
    <row r="76" spans="1:12" ht="18" customHeight="1" thickBot="1" x14ac:dyDescent="0.35">
      <c r="A76" s="26">
        <v>3</v>
      </c>
      <c r="B76" s="246" t="s">
        <v>39</v>
      </c>
      <c r="C76" s="246"/>
      <c r="D76" s="246"/>
      <c r="E76" s="246"/>
      <c r="F76" s="246"/>
      <c r="G76" s="246"/>
      <c r="H76" s="246"/>
      <c r="I76" s="246"/>
      <c r="J76" s="247"/>
    </row>
    <row r="77" spans="1:12" ht="9.9" customHeight="1" thickBot="1" x14ac:dyDescent="0.35">
      <c r="A77" s="33"/>
      <c r="B77" s="25"/>
      <c r="D77" s="23"/>
      <c r="K77" s="28"/>
    </row>
    <row r="78" spans="1:12" ht="20.100000000000001" customHeight="1" x14ac:dyDescent="0.3">
      <c r="A78" s="242">
        <v>3.1</v>
      </c>
      <c r="B78" s="29" t="s">
        <v>40</v>
      </c>
      <c r="C78" s="28"/>
      <c r="K78" s="28"/>
    </row>
    <row r="79" spans="1:12" ht="20.100000000000001" customHeight="1" x14ac:dyDescent="0.4">
      <c r="A79" s="259">
        <v>3.1</v>
      </c>
      <c r="B79" s="105" t="s">
        <v>41</v>
      </c>
      <c r="C79" s="28"/>
      <c r="K79" s="28"/>
    </row>
    <row r="80" spans="1:12" ht="18" customHeight="1" thickBot="1" x14ac:dyDescent="0.5">
      <c r="A80" s="121"/>
      <c r="B80" s="106" t="s">
        <v>273</v>
      </c>
      <c r="C80" s="28"/>
      <c r="D80" s="124" t="s">
        <v>121</v>
      </c>
      <c r="F80" s="52">
        <v>0.3</v>
      </c>
      <c r="G80" s="2" t="s">
        <v>16</v>
      </c>
      <c r="H80" s="50"/>
      <c r="J80" s="51"/>
      <c r="K80" s="28"/>
      <c r="L80" s="113"/>
    </row>
    <row r="81" spans="1:12" ht="18" customHeight="1" thickBot="1" x14ac:dyDescent="0.5">
      <c r="A81" s="104"/>
      <c r="B81" s="106" t="s">
        <v>142</v>
      </c>
      <c r="C81" s="28"/>
      <c r="D81" s="124" t="s">
        <v>121</v>
      </c>
      <c r="F81" s="52">
        <v>1.2</v>
      </c>
      <c r="G81" s="2" t="s">
        <v>16</v>
      </c>
      <c r="H81" s="50"/>
      <c r="J81" s="51"/>
      <c r="K81" s="28"/>
      <c r="L81" s="113"/>
    </row>
    <row r="82" spans="1:12" ht="6.9" customHeight="1" thickBot="1" x14ac:dyDescent="0.3">
      <c r="A82" s="35"/>
      <c r="C82" s="28"/>
      <c r="D82" s="23"/>
    </row>
    <row r="83" spans="1:12" ht="24" customHeight="1" thickBot="1" x14ac:dyDescent="0.35">
      <c r="A83" s="35"/>
      <c r="B83" s="37"/>
      <c r="C83" s="28"/>
      <c r="D83" s="23"/>
      <c r="F83" s="248" t="s">
        <v>42</v>
      </c>
      <c r="G83" s="249"/>
      <c r="H83" s="250"/>
      <c r="I83" s="28"/>
      <c r="J83" s="38">
        <f>SUM(J80:J81)</f>
        <v>0</v>
      </c>
    </row>
    <row r="84" spans="1:12" ht="24" customHeight="1" x14ac:dyDescent="0.3">
      <c r="A84" s="35"/>
      <c r="B84" s="37"/>
      <c r="C84" s="28"/>
      <c r="D84" s="23"/>
      <c r="F84" s="53"/>
      <c r="G84" s="53"/>
      <c r="H84" s="53"/>
      <c r="I84" s="28"/>
      <c r="J84" s="54"/>
    </row>
    <row r="85" spans="1:12" ht="6.9" customHeight="1" thickBot="1" x14ac:dyDescent="0.35">
      <c r="A85" s="33"/>
      <c r="B85" s="25"/>
      <c r="D85" s="23"/>
      <c r="E85" s="28"/>
      <c r="F85" s="28"/>
      <c r="G85" s="28"/>
      <c r="H85" s="28"/>
      <c r="I85" s="28"/>
      <c r="J85" s="28"/>
    </row>
    <row r="86" spans="1:12" ht="18" customHeight="1" thickBot="1" x14ac:dyDescent="0.5">
      <c r="A86" s="26">
        <v>4</v>
      </c>
      <c r="B86" s="260" t="s">
        <v>43</v>
      </c>
      <c r="C86" s="260"/>
      <c r="D86" s="260"/>
      <c r="E86" s="260"/>
      <c r="F86" s="260"/>
      <c r="G86" s="260"/>
      <c r="H86" s="260"/>
      <c r="I86" s="260"/>
      <c r="J86" s="261"/>
    </row>
    <row r="87" spans="1:12" ht="9.9" customHeight="1" thickBot="1" x14ac:dyDescent="0.35">
      <c r="A87" s="33"/>
      <c r="B87" s="25"/>
      <c r="D87" s="23"/>
    </row>
    <row r="88" spans="1:12" ht="16.95" customHeight="1" x14ac:dyDescent="0.3">
      <c r="A88" s="242">
        <v>4.0999999999999996</v>
      </c>
      <c r="B88" s="41" t="s">
        <v>316</v>
      </c>
      <c r="C88" s="28"/>
      <c r="D88" s="42" t="s">
        <v>34</v>
      </c>
      <c r="F88" s="237">
        <f>(3+3+6+4)*0.12*3+3*0.4*3</f>
        <v>9.36</v>
      </c>
      <c r="G88" s="241" t="s">
        <v>16</v>
      </c>
      <c r="H88" s="239"/>
      <c r="J88" s="244"/>
    </row>
    <row r="89" spans="1:12" ht="19.2" customHeight="1" thickBot="1" x14ac:dyDescent="0.45">
      <c r="A89" s="243">
        <v>4.0999999999999996</v>
      </c>
      <c r="B89" s="43" t="s">
        <v>143</v>
      </c>
      <c r="C89" s="28"/>
      <c r="D89" s="44" t="s">
        <v>35</v>
      </c>
      <c r="F89" s="238"/>
      <c r="G89" s="241" t="s">
        <v>16</v>
      </c>
      <c r="H89" s="240"/>
      <c r="J89" s="245"/>
    </row>
    <row r="90" spans="1:12" ht="6.9" customHeight="1" thickBot="1" x14ac:dyDescent="0.35">
      <c r="A90" s="55"/>
      <c r="B90" s="56"/>
      <c r="C90" s="28"/>
      <c r="D90" s="23"/>
      <c r="E90" s="28"/>
    </row>
    <row r="91" spans="1:12" ht="18" customHeight="1" thickBot="1" x14ac:dyDescent="0.35">
      <c r="A91" s="35"/>
      <c r="B91" s="47"/>
      <c r="C91" s="28"/>
      <c r="D91" s="23"/>
      <c r="E91" s="28"/>
      <c r="F91" s="248" t="s">
        <v>44</v>
      </c>
      <c r="G91" s="249"/>
      <c r="H91" s="250"/>
      <c r="I91" s="28"/>
      <c r="J91" s="38">
        <f>J88</f>
        <v>0</v>
      </c>
    </row>
    <row r="92" spans="1:12" ht="6.9" customHeight="1" thickBot="1" x14ac:dyDescent="0.35">
      <c r="A92" s="35"/>
      <c r="B92" s="37"/>
      <c r="C92" s="28"/>
      <c r="D92" s="23"/>
      <c r="E92" s="28"/>
    </row>
    <row r="93" spans="1:12" ht="18" customHeight="1" thickBot="1" x14ac:dyDescent="0.45">
      <c r="A93" s="26">
        <v>5</v>
      </c>
      <c r="B93" s="246" t="s">
        <v>45</v>
      </c>
      <c r="C93" s="246"/>
      <c r="D93" s="246"/>
      <c r="E93" s="246"/>
      <c r="F93" s="246"/>
      <c r="G93" s="246"/>
      <c r="H93" s="246"/>
      <c r="I93" s="246"/>
      <c r="J93" s="247"/>
    </row>
    <row r="94" spans="1:12" ht="9.9" customHeight="1" x14ac:dyDescent="0.3">
      <c r="A94" s="24"/>
      <c r="B94" s="25"/>
      <c r="D94" s="23"/>
    </row>
    <row r="95" spans="1:12" ht="18" customHeight="1" x14ac:dyDescent="0.3">
      <c r="A95" s="24" t="s">
        <v>46</v>
      </c>
      <c r="B95" s="25"/>
      <c r="D95" s="23"/>
    </row>
    <row r="96" spans="1:12" ht="24" customHeight="1" x14ac:dyDescent="0.3">
      <c r="A96" s="24" t="s">
        <v>47</v>
      </c>
      <c r="B96" s="25"/>
      <c r="D96" s="23"/>
    </row>
    <row r="97" spans="1:10" ht="9.9" customHeight="1" thickBot="1" x14ac:dyDescent="0.35">
      <c r="A97" s="24"/>
      <c r="B97" s="25"/>
      <c r="D97" s="23"/>
    </row>
    <row r="98" spans="1:10" ht="18.899999999999999" customHeight="1" x14ac:dyDescent="0.3">
      <c r="A98" s="242">
        <v>5.0999999999999996</v>
      </c>
      <c r="B98" s="41" t="s">
        <v>134</v>
      </c>
      <c r="C98" s="28"/>
      <c r="D98" s="42" t="s">
        <v>34</v>
      </c>
      <c r="F98" s="237">
        <v>34.5</v>
      </c>
      <c r="G98" s="241" t="s">
        <v>16</v>
      </c>
      <c r="H98" s="239"/>
      <c r="J98" s="244"/>
    </row>
    <row r="99" spans="1:10" ht="18" thickBot="1" x14ac:dyDescent="0.45">
      <c r="A99" s="243">
        <v>5.0999999999999996</v>
      </c>
      <c r="B99" s="43" t="s">
        <v>144</v>
      </c>
      <c r="C99" s="28"/>
      <c r="D99" s="44" t="s">
        <v>29</v>
      </c>
      <c r="F99" s="238"/>
      <c r="G99" s="241" t="s">
        <v>16</v>
      </c>
      <c r="H99" s="240"/>
      <c r="J99" s="245"/>
    </row>
    <row r="100" spans="1:10" ht="6.9" customHeight="1" thickBot="1" x14ac:dyDescent="0.35">
      <c r="A100" s="24"/>
      <c r="B100" s="57"/>
      <c r="D100" s="23"/>
    </row>
    <row r="101" spans="1:10" ht="18" customHeight="1" x14ac:dyDescent="0.3">
      <c r="A101" s="242">
        <v>5.2</v>
      </c>
      <c r="B101" s="41" t="s">
        <v>147</v>
      </c>
      <c r="C101" s="28"/>
      <c r="D101" s="42" t="s">
        <v>15</v>
      </c>
      <c r="F101" s="237">
        <v>865</v>
      </c>
      <c r="G101" s="241" t="s">
        <v>16</v>
      </c>
      <c r="H101" s="239"/>
      <c r="J101" s="244"/>
    </row>
    <row r="102" spans="1:10" ht="36.6" customHeight="1" thickBot="1" x14ac:dyDescent="0.45">
      <c r="A102" s="243">
        <v>5.3</v>
      </c>
      <c r="B102" s="43" t="s">
        <v>146</v>
      </c>
      <c r="C102" s="28"/>
      <c r="D102" s="44" t="s">
        <v>18</v>
      </c>
      <c r="F102" s="238"/>
      <c r="G102" s="241" t="s">
        <v>16</v>
      </c>
      <c r="H102" s="240"/>
      <c r="J102" s="245"/>
    </row>
    <row r="103" spans="1:10" ht="6.9" customHeight="1" thickBot="1" x14ac:dyDescent="0.35">
      <c r="A103" s="59"/>
      <c r="B103" s="36"/>
      <c r="C103" s="28"/>
      <c r="D103" s="23"/>
      <c r="F103" s="28"/>
      <c r="G103" s="28"/>
      <c r="H103" s="28"/>
      <c r="I103" s="28"/>
      <c r="J103" s="28"/>
    </row>
    <row r="104" spans="1:10" ht="15.6" customHeight="1" x14ac:dyDescent="0.3">
      <c r="A104" s="242">
        <v>5.3</v>
      </c>
      <c r="B104" s="41" t="s">
        <v>149</v>
      </c>
      <c r="C104" s="28"/>
      <c r="D104" s="42" t="s">
        <v>15</v>
      </c>
      <c r="F104" s="237">
        <v>5</v>
      </c>
      <c r="G104" s="241" t="s">
        <v>16</v>
      </c>
      <c r="H104" s="239"/>
      <c r="J104" s="244"/>
    </row>
    <row r="105" spans="1:10" ht="18.600000000000001" customHeight="1" thickBot="1" x14ac:dyDescent="0.45">
      <c r="A105" s="243">
        <v>10.1</v>
      </c>
      <c r="B105" s="43" t="s">
        <v>145</v>
      </c>
      <c r="C105" s="28"/>
      <c r="D105" s="44" t="s">
        <v>18</v>
      </c>
      <c r="F105" s="238"/>
      <c r="G105" s="241" t="s">
        <v>16</v>
      </c>
      <c r="H105" s="240"/>
      <c r="J105" s="245"/>
    </row>
    <row r="106" spans="1:10" ht="6.9" customHeight="1" thickBot="1" x14ac:dyDescent="0.35">
      <c r="A106" s="59"/>
      <c r="B106" s="36"/>
      <c r="C106" s="28"/>
      <c r="D106" s="23"/>
      <c r="F106" s="28"/>
      <c r="G106" s="28"/>
      <c r="H106" s="28"/>
      <c r="I106" s="28"/>
      <c r="J106" s="28"/>
    </row>
    <row r="107" spans="1:10" ht="16.2" customHeight="1" x14ac:dyDescent="0.3">
      <c r="A107" s="242">
        <v>5.4</v>
      </c>
      <c r="B107" s="41" t="s">
        <v>149</v>
      </c>
      <c r="C107" s="28"/>
      <c r="D107" s="119" t="s">
        <v>15</v>
      </c>
      <c r="F107" s="237">
        <f>24*1.2*2+45*1.5</f>
        <v>125.1</v>
      </c>
      <c r="G107" s="241" t="s">
        <v>16</v>
      </c>
      <c r="H107" s="239"/>
      <c r="J107" s="244"/>
    </row>
    <row r="108" spans="1:10" ht="18.600000000000001" customHeight="1" thickBot="1" x14ac:dyDescent="0.45">
      <c r="A108" s="243">
        <v>10.1</v>
      </c>
      <c r="B108" s="43" t="s">
        <v>150</v>
      </c>
      <c r="C108" s="28"/>
      <c r="D108" s="120" t="s">
        <v>18</v>
      </c>
      <c r="F108" s="238"/>
      <c r="G108" s="241" t="s">
        <v>16</v>
      </c>
      <c r="H108" s="240"/>
      <c r="J108" s="245"/>
    </row>
    <row r="109" spans="1:10" ht="6.9" customHeight="1" thickBot="1" x14ac:dyDescent="0.35">
      <c r="A109" s="59"/>
      <c r="B109" s="36"/>
      <c r="C109" s="28"/>
      <c r="D109" s="23"/>
      <c r="F109" s="28"/>
      <c r="G109" s="28"/>
      <c r="H109" s="28"/>
      <c r="I109" s="28"/>
      <c r="J109" s="28"/>
    </row>
    <row r="110" spans="1:10" ht="16.8" x14ac:dyDescent="0.3">
      <c r="A110" s="242">
        <v>5.5</v>
      </c>
      <c r="B110" s="41" t="s">
        <v>271</v>
      </c>
      <c r="C110" s="28"/>
      <c r="D110" s="42" t="s">
        <v>48</v>
      </c>
      <c r="F110" s="237">
        <v>10</v>
      </c>
      <c r="G110" s="241" t="s">
        <v>16</v>
      </c>
      <c r="H110" s="239"/>
      <c r="J110" s="244"/>
    </row>
    <row r="111" spans="1:10" ht="18" thickBot="1" x14ac:dyDescent="0.45">
      <c r="A111" s="243">
        <v>10.199999999999999</v>
      </c>
      <c r="B111" s="43" t="s">
        <v>268</v>
      </c>
      <c r="C111" s="28"/>
      <c r="D111" s="58" t="s">
        <v>52</v>
      </c>
      <c r="F111" s="238"/>
      <c r="G111" s="241" t="s">
        <v>16</v>
      </c>
      <c r="H111" s="240"/>
      <c r="J111" s="245"/>
    </row>
    <row r="112" spans="1:10" ht="6.9" customHeight="1" thickBot="1" x14ac:dyDescent="0.35">
      <c r="A112" s="59"/>
      <c r="B112" s="36"/>
      <c r="C112" s="28"/>
      <c r="D112" s="23"/>
      <c r="F112" s="28"/>
      <c r="G112" s="28"/>
      <c r="H112" s="28"/>
      <c r="I112" s="28"/>
      <c r="J112" s="28"/>
    </row>
    <row r="113" spans="1:10" ht="16.8" x14ac:dyDescent="0.3">
      <c r="A113" s="242">
        <v>5.6</v>
      </c>
      <c r="B113" s="41" t="s">
        <v>270</v>
      </c>
      <c r="C113" s="28"/>
      <c r="D113" s="42" t="s">
        <v>50</v>
      </c>
      <c r="F113" s="237">
        <v>68</v>
      </c>
      <c r="G113" s="241" t="s">
        <v>16</v>
      </c>
      <c r="H113" s="239"/>
      <c r="J113" s="244"/>
    </row>
    <row r="114" spans="1:10" ht="18" thickBot="1" x14ac:dyDescent="0.45">
      <c r="A114" s="243">
        <v>10.199999999999999</v>
      </c>
      <c r="B114" s="43" t="s">
        <v>267</v>
      </c>
      <c r="C114" s="28"/>
      <c r="D114" s="58" t="s">
        <v>51</v>
      </c>
      <c r="F114" s="238"/>
      <c r="G114" s="241" t="s">
        <v>16</v>
      </c>
      <c r="H114" s="240"/>
      <c r="J114" s="245"/>
    </row>
    <row r="115" spans="1:10" ht="6.9" customHeight="1" thickBot="1" x14ac:dyDescent="0.35">
      <c r="A115" s="59"/>
      <c r="B115" s="36"/>
      <c r="C115" s="28"/>
      <c r="D115" s="23"/>
      <c r="F115" s="28"/>
      <c r="G115" s="28"/>
      <c r="H115" s="28"/>
      <c r="I115" s="28"/>
      <c r="J115" s="28"/>
    </row>
    <row r="116" spans="1:10" ht="16.8" x14ac:dyDescent="0.3">
      <c r="A116" s="242">
        <v>5.7</v>
      </c>
      <c r="B116" s="41" t="s">
        <v>269</v>
      </c>
      <c r="C116" s="28"/>
      <c r="D116" s="42" t="s">
        <v>50</v>
      </c>
      <c r="F116" s="237">
        <v>86</v>
      </c>
      <c r="G116" s="241" t="s">
        <v>16</v>
      </c>
      <c r="H116" s="239"/>
      <c r="J116" s="244"/>
    </row>
    <row r="117" spans="1:10" ht="18" thickBot="1" x14ac:dyDescent="0.45">
      <c r="A117" s="243">
        <v>10.199999999999999</v>
      </c>
      <c r="B117" s="43" t="s">
        <v>266</v>
      </c>
      <c r="C117" s="28"/>
      <c r="D117" s="58" t="s">
        <v>51</v>
      </c>
      <c r="F117" s="238"/>
      <c r="G117" s="241" t="s">
        <v>16</v>
      </c>
      <c r="H117" s="240"/>
      <c r="J117" s="245"/>
    </row>
    <row r="118" spans="1:10" ht="6.9" customHeight="1" thickBot="1" x14ac:dyDescent="0.35">
      <c r="A118" s="59"/>
      <c r="B118" s="36"/>
      <c r="C118" s="28"/>
      <c r="D118" s="23"/>
      <c r="F118" s="28"/>
      <c r="G118" s="28"/>
      <c r="H118" s="28"/>
      <c r="I118" s="28"/>
      <c r="J118" s="28"/>
    </row>
    <row r="119" spans="1:10" ht="33.6" x14ac:dyDescent="0.3">
      <c r="A119" s="242">
        <v>5.8</v>
      </c>
      <c r="B119" s="220" t="s">
        <v>319</v>
      </c>
      <c r="C119" s="28"/>
      <c r="D119" s="119" t="s">
        <v>15</v>
      </c>
      <c r="F119" s="237">
        <v>13.2</v>
      </c>
      <c r="G119" s="241" t="s">
        <v>16</v>
      </c>
      <c r="H119" s="239"/>
      <c r="J119" s="244"/>
    </row>
    <row r="120" spans="1:10" ht="18" thickBot="1" x14ac:dyDescent="0.45">
      <c r="A120" s="243">
        <v>10.199999999999999</v>
      </c>
      <c r="B120" s="221" t="s">
        <v>264</v>
      </c>
      <c r="C120" s="28"/>
      <c r="D120" s="120" t="s">
        <v>18</v>
      </c>
      <c r="F120" s="238"/>
      <c r="G120" s="241" t="s">
        <v>16</v>
      </c>
      <c r="H120" s="240"/>
      <c r="J120" s="245"/>
    </row>
    <row r="121" spans="1:10" ht="6.9" customHeight="1" thickBot="1" x14ac:dyDescent="0.35">
      <c r="A121" s="59"/>
      <c r="B121" s="222"/>
      <c r="C121" s="28"/>
      <c r="D121" s="23"/>
      <c r="F121" s="28"/>
      <c r="G121" s="28"/>
      <c r="H121" s="28"/>
      <c r="I121" s="28"/>
      <c r="J121" s="28"/>
    </row>
    <row r="122" spans="1:10" ht="16.8" x14ac:dyDescent="0.3">
      <c r="A122" s="242">
        <v>5.9</v>
      </c>
      <c r="B122" s="220" t="s">
        <v>320</v>
      </c>
      <c r="C122" s="28"/>
      <c r="D122" s="119" t="s">
        <v>15</v>
      </c>
      <c r="F122" s="237">
        <v>12</v>
      </c>
      <c r="G122" s="241" t="s">
        <v>16</v>
      </c>
      <c r="H122" s="239"/>
      <c r="J122" s="244"/>
    </row>
    <row r="123" spans="1:10" ht="35.4" thickBot="1" x14ac:dyDescent="0.45">
      <c r="A123" s="243">
        <v>10.199999999999999</v>
      </c>
      <c r="B123" s="221" t="s">
        <v>265</v>
      </c>
      <c r="C123" s="28"/>
      <c r="D123" s="120" t="s">
        <v>18</v>
      </c>
      <c r="F123" s="238"/>
      <c r="G123" s="241" t="s">
        <v>16</v>
      </c>
      <c r="H123" s="240"/>
      <c r="J123" s="245"/>
    </row>
    <row r="124" spans="1:10" ht="6.9" customHeight="1" thickBot="1" x14ac:dyDescent="0.35">
      <c r="A124" s="59"/>
      <c r="B124" s="36"/>
      <c r="C124" s="28"/>
      <c r="D124" s="23"/>
      <c r="F124" s="28"/>
      <c r="G124" s="28"/>
      <c r="H124" s="28"/>
      <c r="I124" s="28"/>
      <c r="J124" s="28"/>
    </row>
    <row r="125" spans="1:10" ht="16.8" x14ac:dyDescent="0.3">
      <c r="A125" s="269">
        <v>5.0999999999999996</v>
      </c>
      <c r="B125" s="41" t="s">
        <v>317</v>
      </c>
      <c r="C125" s="28"/>
      <c r="D125" s="42" t="s">
        <v>50</v>
      </c>
      <c r="F125" s="237">
        <v>70</v>
      </c>
      <c r="G125" s="241" t="s">
        <v>16</v>
      </c>
      <c r="H125" s="239"/>
      <c r="J125" s="244"/>
    </row>
    <row r="126" spans="1:10" ht="35.4" thickBot="1" x14ac:dyDescent="0.45">
      <c r="A126" s="270">
        <v>10.199999999999999</v>
      </c>
      <c r="B126" s="43" t="s">
        <v>148</v>
      </c>
      <c r="C126" s="28"/>
      <c r="D126" s="58" t="s">
        <v>51</v>
      </c>
      <c r="F126" s="238"/>
      <c r="G126" s="241" t="s">
        <v>16</v>
      </c>
      <c r="H126" s="240"/>
      <c r="J126" s="245"/>
    </row>
    <row r="127" spans="1:10" ht="6.9" customHeight="1" thickBot="1" x14ac:dyDescent="0.35">
      <c r="A127" s="55"/>
      <c r="B127" s="56"/>
      <c r="C127" s="28"/>
      <c r="D127" s="23"/>
      <c r="E127" s="28"/>
      <c r="F127" s="28"/>
      <c r="G127" s="28"/>
      <c r="H127" s="28"/>
      <c r="I127" s="28"/>
      <c r="J127" s="28"/>
    </row>
    <row r="128" spans="1:10" ht="18" customHeight="1" thickBot="1" x14ac:dyDescent="0.35">
      <c r="A128" s="59"/>
      <c r="B128" s="37"/>
      <c r="C128" s="28"/>
      <c r="D128" s="23"/>
      <c r="E128" s="28"/>
      <c r="F128" s="248" t="s">
        <v>53</v>
      </c>
      <c r="G128" s="249"/>
      <c r="H128" s="250"/>
      <c r="I128" s="28"/>
      <c r="J128" s="38">
        <f>SUM(J98:J126)</f>
        <v>0</v>
      </c>
    </row>
    <row r="129" spans="1:10" s="64" customFormat="1" ht="5.0999999999999996" customHeight="1" x14ac:dyDescent="0.3">
      <c r="A129" s="15"/>
      <c r="B129" s="60"/>
      <c r="C129" s="8"/>
      <c r="D129" s="61"/>
      <c r="E129" s="8"/>
      <c r="F129" s="122"/>
      <c r="G129" s="122"/>
      <c r="H129" s="122"/>
      <c r="I129" s="8"/>
      <c r="J129" s="123"/>
    </row>
    <row r="130" spans="1:10" ht="16.8" x14ac:dyDescent="0.3">
      <c r="A130" s="39" t="s">
        <v>32</v>
      </c>
      <c r="B130" s="223" t="s">
        <v>321</v>
      </c>
      <c r="C130" s="8"/>
      <c r="D130" s="23"/>
      <c r="F130" s="28"/>
      <c r="G130" s="28"/>
      <c r="H130" s="28"/>
      <c r="I130" s="28"/>
      <c r="J130" s="28"/>
    </row>
    <row r="131" spans="1:10" ht="19.2" customHeight="1" thickBot="1" x14ac:dyDescent="0.3">
      <c r="A131" s="277" t="s">
        <v>151</v>
      </c>
      <c r="B131" s="277"/>
      <c r="C131" s="8"/>
      <c r="D131" s="23"/>
    </row>
    <row r="132" spans="1:10" ht="18" customHeight="1" thickBot="1" x14ac:dyDescent="0.5">
      <c r="A132" s="26">
        <v>6</v>
      </c>
      <c r="B132" s="301" t="s">
        <v>54</v>
      </c>
      <c r="C132" s="260"/>
      <c r="D132" s="260"/>
      <c r="E132" s="260"/>
      <c r="F132" s="260"/>
      <c r="G132" s="260"/>
      <c r="H132" s="260"/>
      <c r="I132" s="260"/>
      <c r="J132" s="261"/>
    </row>
    <row r="133" spans="1:10" ht="9.9" customHeight="1" thickBot="1" x14ac:dyDescent="0.35">
      <c r="A133" s="24"/>
      <c r="B133" s="25"/>
      <c r="D133" s="23"/>
    </row>
    <row r="134" spans="1:10" ht="18.899999999999999" customHeight="1" x14ac:dyDescent="0.3">
      <c r="A134" s="242">
        <v>6.1</v>
      </c>
      <c r="B134" s="41" t="s">
        <v>157</v>
      </c>
      <c r="C134" s="28"/>
      <c r="D134" s="42" t="s">
        <v>15</v>
      </c>
      <c r="F134" s="237">
        <v>2649</v>
      </c>
      <c r="G134" s="241" t="s">
        <v>16</v>
      </c>
      <c r="H134" s="239"/>
      <c r="J134" s="244"/>
    </row>
    <row r="135" spans="1:10" ht="18.899999999999999" customHeight="1" thickBot="1" x14ac:dyDescent="0.45">
      <c r="A135" s="243">
        <v>6.1</v>
      </c>
      <c r="B135" s="43" t="s">
        <v>156</v>
      </c>
      <c r="C135" s="28"/>
      <c r="D135" s="44" t="s">
        <v>55</v>
      </c>
      <c r="F135" s="238"/>
      <c r="G135" s="241" t="s">
        <v>16</v>
      </c>
      <c r="H135" s="240"/>
      <c r="J135" s="245"/>
    </row>
    <row r="136" spans="1:10" ht="6.9" customHeight="1" thickBot="1" x14ac:dyDescent="0.35">
      <c r="A136" s="65"/>
      <c r="B136" s="47"/>
      <c r="C136" s="28"/>
      <c r="D136" s="23"/>
      <c r="E136" s="28"/>
      <c r="F136" s="66"/>
      <c r="G136" s="27"/>
      <c r="H136" s="27"/>
      <c r="I136" s="28"/>
      <c r="J136" s="8"/>
    </row>
    <row r="137" spans="1:10" ht="18.899999999999999" customHeight="1" x14ac:dyDescent="0.3">
      <c r="A137" s="242">
        <v>6.2</v>
      </c>
      <c r="B137" s="41" t="s">
        <v>155</v>
      </c>
      <c r="C137" s="28"/>
      <c r="D137" s="42" t="s">
        <v>15</v>
      </c>
      <c r="F137" s="237">
        <v>420</v>
      </c>
      <c r="G137" s="241" t="s">
        <v>16</v>
      </c>
      <c r="H137" s="239"/>
      <c r="J137" s="244"/>
    </row>
    <row r="138" spans="1:10" ht="18.899999999999999" customHeight="1" thickBot="1" x14ac:dyDescent="0.45">
      <c r="A138" s="243">
        <v>6.1</v>
      </c>
      <c r="B138" s="43" t="s">
        <v>56</v>
      </c>
      <c r="C138" s="28"/>
      <c r="D138" s="44" t="s">
        <v>55</v>
      </c>
      <c r="F138" s="238"/>
      <c r="G138" s="241" t="s">
        <v>16</v>
      </c>
      <c r="H138" s="240"/>
      <c r="J138" s="245"/>
    </row>
    <row r="139" spans="1:10" ht="6.9" customHeight="1" thickBot="1" x14ac:dyDescent="0.35">
      <c r="A139" s="65"/>
      <c r="B139" s="47"/>
      <c r="C139" s="28"/>
      <c r="D139" s="23"/>
      <c r="E139" s="28"/>
      <c r="F139" s="66"/>
      <c r="G139" s="27"/>
      <c r="H139" s="27"/>
      <c r="I139" s="28"/>
      <c r="J139" s="8"/>
    </row>
    <row r="140" spans="1:10" ht="18.899999999999999" customHeight="1" x14ac:dyDescent="0.3">
      <c r="A140" s="242">
        <v>6.3</v>
      </c>
      <c r="B140" s="41" t="s">
        <v>159</v>
      </c>
      <c r="C140" s="28"/>
      <c r="D140" s="42" t="s">
        <v>15</v>
      </c>
      <c r="F140" s="237">
        <f>120*8</f>
        <v>960</v>
      </c>
      <c r="G140" s="241" t="s">
        <v>16</v>
      </c>
      <c r="H140" s="267"/>
      <c r="J140" s="244"/>
    </row>
    <row r="141" spans="1:10" ht="18.899999999999999" customHeight="1" thickBot="1" x14ac:dyDescent="0.45">
      <c r="A141" s="243">
        <v>6.2</v>
      </c>
      <c r="B141" s="43" t="s">
        <v>158</v>
      </c>
      <c r="C141" s="28"/>
      <c r="D141" s="44" t="s">
        <v>55</v>
      </c>
      <c r="F141" s="238"/>
      <c r="G141" s="241" t="s">
        <v>16</v>
      </c>
      <c r="H141" s="268"/>
      <c r="J141" s="245"/>
    </row>
    <row r="142" spans="1:10" ht="6.9" customHeight="1" thickBot="1" x14ac:dyDescent="0.35">
      <c r="A142" s="65"/>
      <c r="B142" s="47"/>
      <c r="C142" s="28"/>
      <c r="D142" s="23"/>
      <c r="E142" s="28"/>
      <c r="F142" s="66"/>
      <c r="G142" s="27"/>
      <c r="H142" s="27"/>
      <c r="I142" s="28"/>
      <c r="J142" s="8"/>
    </row>
    <row r="143" spans="1:10" ht="18.899999999999999" customHeight="1" x14ac:dyDescent="0.3">
      <c r="A143" s="242">
        <v>6.4</v>
      </c>
      <c r="B143" s="41" t="s">
        <v>154</v>
      </c>
      <c r="C143" s="28"/>
      <c r="D143" s="42" t="s">
        <v>15</v>
      </c>
      <c r="F143" s="237">
        <f>F140</f>
        <v>960</v>
      </c>
      <c r="G143" s="241" t="s">
        <v>16</v>
      </c>
      <c r="H143" s="239"/>
      <c r="J143" s="244"/>
    </row>
    <row r="144" spans="1:10" ht="18.899999999999999" customHeight="1" thickBot="1" x14ac:dyDescent="0.45">
      <c r="A144" s="243">
        <v>6.3</v>
      </c>
      <c r="B144" s="43" t="s">
        <v>153</v>
      </c>
      <c r="C144" s="28"/>
      <c r="D144" s="44" t="s">
        <v>55</v>
      </c>
      <c r="F144" s="238"/>
      <c r="G144" s="241" t="s">
        <v>16</v>
      </c>
      <c r="H144" s="240"/>
      <c r="J144" s="245"/>
    </row>
    <row r="145" spans="1:10" ht="6.9" customHeight="1" thickBot="1" x14ac:dyDescent="0.35">
      <c r="A145" s="59"/>
      <c r="B145" s="77"/>
      <c r="C145" s="28"/>
      <c r="D145" s="23"/>
    </row>
    <row r="146" spans="1:10" ht="18.899999999999999" customHeight="1" x14ac:dyDescent="0.3">
      <c r="A146" s="242">
        <v>6.5</v>
      </c>
      <c r="B146" s="41" t="s">
        <v>318</v>
      </c>
      <c r="C146" s="28"/>
      <c r="D146" s="111" t="s">
        <v>15</v>
      </c>
      <c r="F146" s="237">
        <v>58</v>
      </c>
      <c r="G146" s="241" t="s">
        <v>16</v>
      </c>
      <c r="H146" s="239"/>
      <c r="J146" s="244"/>
    </row>
    <row r="147" spans="1:10" ht="18.899999999999999" customHeight="1" thickBot="1" x14ac:dyDescent="0.45">
      <c r="A147" s="243">
        <v>9.5</v>
      </c>
      <c r="B147" s="43" t="s">
        <v>124</v>
      </c>
      <c r="C147" s="28"/>
      <c r="D147" s="112" t="s">
        <v>55</v>
      </c>
      <c r="F147" s="238"/>
      <c r="G147" s="241" t="s">
        <v>16</v>
      </c>
      <c r="H147" s="240"/>
      <c r="J147" s="245"/>
    </row>
    <row r="148" spans="1:10" ht="6.9" customHeight="1" thickBot="1" x14ac:dyDescent="0.35">
      <c r="A148" s="59"/>
      <c r="B148" s="77"/>
      <c r="C148" s="28"/>
      <c r="D148" s="23"/>
    </row>
    <row r="149" spans="1:10" ht="18.899999999999999" customHeight="1" x14ac:dyDescent="0.3">
      <c r="A149" s="242">
        <v>6.6</v>
      </c>
      <c r="B149" s="41" t="s">
        <v>322</v>
      </c>
      <c r="C149" s="28"/>
      <c r="D149" s="116" t="s">
        <v>50</v>
      </c>
      <c r="F149" s="237">
        <v>8</v>
      </c>
      <c r="G149" s="241" t="s">
        <v>16</v>
      </c>
      <c r="H149" s="239"/>
      <c r="J149" s="244"/>
    </row>
    <row r="150" spans="1:10" ht="18.899999999999999" customHeight="1" thickBot="1" x14ac:dyDescent="0.45">
      <c r="A150" s="243">
        <v>9.5</v>
      </c>
      <c r="B150" s="43" t="s">
        <v>125</v>
      </c>
      <c r="C150" s="28"/>
      <c r="D150" s="58" t="s">
        <v>51</v>
      </c>
      <c r="F150" s="238"/>
      <c r="G150" s="241" t="s">
        <v>16</v>
      </c>
      <c r="H150" s="240"/>
      <c r="J150" s="245"/>
    </row>
    <row r="151" spans="1:10" ht="6.9" customHeight="1" thickBot="1" x14ac:dyDescent="0.35">
      <c r="A151" s="59"/>
      <c r="B151" s="36"/>
      <c r="C151" s="28"/>
      <c r="D151" s="23"/>
      <c r="F151" s="28"/>
      <c r="G151" s="28"/>
      <c r="H151" s="28"/>
      <c r="I151" s="28"/>
      <c r="J151" s="28"/>
    </row>
    <row r="152" spans="1:10" ht="21" customHeight="1" x14ac:dyDescent="0.25">
      <c r="A152" s="242">
        <v>6.7</v>
      </c>
      <c r="B152" s="67" t="s">
        <v>126</v>
      </c>
      <c r="C152" s="28"/>
      <c r="D152" s="116" t="s">
        <v>15</v>
      </c>
      <c r="F152" s="237">
        <v>128</v>
      </c>
      <c r="G152" s="241" t="s">
        <v>16</v>
      </c>
      <c r="H152" s="267"/>
      <c r="J152" s="244"/>
    </row>
    <row r="153" spans="1:10" ht="18" thickBot="1" x14ac:dyDescent="0.45">
      <c r="A153" s="243">
        <v>10.1</v>
      </c>
      <c r="B153" s="43" t="s">
        <v>152</v>
      </c>
      <c r="C153" s="28"/>
      <c r="D153" s="117" t="s">
        <v>55</v>
      </c>
      <c r="F153" s="238"/>
      <c r="G153" s="241" t="s">
        <v>16</v>
      </c>
      <c r="H153" s="268"/>
      <c r="J153" s="245"/>
    </row>
    <row r="154" spans="1:10" ht="6.75" customHeight="1" thickBot="1" x14ac:dyDescent="0.45">
      <c r="A154" s="35"/>
      <c r="B154" s="68"/>
      <c r="C154" s="28"/>
      <c r="D154" s="69"/>
      <c r="F154" s="27"/>
      <c r="G154" s="27"/>
      <c r="H154" s="70"/>
      <c r="J154" s="71"/>
    </row>
    <row r="155" spans="1:10" ht="18" customHeight="1" thickBot="1" x14ac:dyDescent="0.35">
      <c r="A155" s="35"/>
      <c r="B155" s="47"/>
      <c r="C155" s="28"/>
      <c r="D155" s="23"/>
      <c r="E155" s="28"/>
      <c r="F155" s="248" t="s">
        <v>57</v>
      </c>
      <c r="G155" s="249"/>
      <c r="H155" s="250"/>
      <c r="I155" s="28"/>
      <c r="J155" s="38">
        <f>SUM(J134:J153)</f>
        <v>0</v>
      </c>
    </row>
    <row r="156" spans="1:10" ht="6.9" customHeight="1" x14ac:dyDescent="0.3">
      <c r="A156" s="59"/>
      <c r="B156" s="37"/>
      <c r="C156" s="28"/>
      <c r="D156" s="23"/>
      <c r="E156" s="28"/>
      <c r="F156" s="66"/>
      <c r="G156" s="27"/>
      <c r="H156" s="27"/>
      <c r="I156" s="28"/>
      <c r="J156" s="28"/>
    </row>
    <row r="157" spans="1:10" ht="6.9" customHeight="1" thickBot="1" x14ac:dyDescent="0.35">
      <c r="A157" s="24"/>
      <c r="B157" s="25"/>
      <c r="D157" s="23"/>
      <c r="E157" s="28"/>
      <c r="F157" s="28"/>
      <c r="G157" s="28"/>
      <c r="H157" s="28"/>
      <c r="I157" s="28"/>
      <c r="J157" s="28"/>
    </row>
    <row r="158" spans="1:10" ht="18" customHeight="1" thickBot="1" x14ac:dyDescent="0.35">
      <c r="A158" s="72">
        <v>7</v>
      </c>
      <c r="B158" s="73" t="s">
        <v>58</v>
      </c>
      <c r="C158" s="74"/>
      <c r="D158" s="75"/>
      <c r="E158" s="74"/>
      <c r="F158" s="74"/>
      <c r="G158" s="74"/>
      <c r="H158" s="74"/>
      <c r="I158" s="74"/>
      <c r="J158" s="76"/>
    </row>
    <row r="159" spans="1:10" ht="9.9" customHeight="1" thickBot="1" x14ac:dyDescent="0.35">
      <c r="A159" s="24"/>
      <c r="B159" s="25"/>
      <c r="D159" s="23"/>
    </row>
    <row r="160" spans="1:10" ht="20.399999999999999" customHeight="1" x14ac:dyDescent="0.3">
      <c r="A160" s="242">
        <v>7.1</v>
      </c>
      <c r="B160" s="41" t="s">
        <v>323</v>
      </c>
      <c r="C160" s="28"/>
      <c r="D160" s="42" t="s">
        <v>15</v>
      </c>
      <c r="F160" s="237">
        <v>90</v>
      </c>
      <c r="G160" s="241" t="s">
        <v>16</v>
      </c>
      <c r="H160" s="302"/>
      <c r="J160" s="244"/>
    </row>
    <row r="161" spans="1:10" ht="18" thickBot="1" x14ac:dyDescent="0.45">
      <c r="A161" s="243">
        <v>7.3</v>
      </c>
      <c r="B161" s="43" t="s">
        <v>135</v>
      </c>
      <c r="C161" s="28"/>
      <c r="D161" s="44" t="s">
        <v>55</v>
      </c>
      <c r="F161" s="238"/>
      <c r="G161" s="241" t="s">
        <v>16</v>
      </c>
      <c r="H161" s="303"/>
      <c r="J161" s="245"/>
    </row>
    <row r="162" spans="1:10" ht="6.9" customHeight="1" thickBot="1" x14ac:dyDescent="0.35">
      <c r="A162" s="24"/>
      <c r="B162" s="57"/>
      <c r="D162" s="23"/>
    </row>
    <row r="163" spans="1:10" ht="18.600000000000001" customHeight="1" x14ac:dyDescent="0.3">
      <c r="A163" s="242">
        <v>7.2</v>
      </c>
      <c r="B163" s="41" t="s">
        <v>325</v>
      </c>
      <c r="C163" s="28"/>
      <c r="D163" s="42" t="s">
        <v>27</v>
      </c>
      <c r="F163" s="237">
        <v>9.8000000000000007</v>
      </c>
      <c r="G163" s="241" t="s">
        <v>16</v>
      </c>
      <c r="H163" s="302"/>
      <c r="J163" s="244"/>
    </row>
    <row r="164" spans="1:10" ht="22.5" customHeight="1" thickBot="1" x14ac:dyDescent="0.45">
      <c r="A164" s="243">
        <v>7.3</v>
      </c>
      <c r="B164" s="43" t="s">
        <v>324</v>
      </c>
      <c r="C164" s="28"/>
      <c r="D164" s="58" t="s">
        <v>59</v>
      </c>
      <c r="F164" s="238"/>
      <c r="G164" s="241" t="s">
        <v>16</v>
      </c>
      <c r="H164" s="303"/>
      <c r="J164" s="245"/>
    </row>
    <row r="165" spans="1:10" ht="10.5" customHeight="1" thickBot="1" x14ac:dyDescent="0.35">
      <c r="A165" s="55"/>
      <c r="B165" s="56"/>
      <c r="C165" s="28"/>
      <c r="D165" s="27"/>
      <c r="E165" s="28"/>
      <c r="F165" s="28"/>
      <c r="G165" s="28"/>
      <c r="H165" s="28"/>
      <c r="I165" s="28"/>
      <c r="J165" s="28"/>
    </row>
    <row r="166" spans="1:10" ht="18" customHeight="1" thickBot="1" x14ac:dyDescent="0.35">
      <c r="A166" s="59"/>
      <c r="B166" s="37"/>
      <c r="C166" s="28"/>
      <c r="D166" s="27"/>
      <c r="E166" s="28"/>
      <c r="F166" s="248" t="s">
        <v>60</v>
      </c>
      <c r="G166" s="249"/>
      <c r="H166" s="250"/>
      <c r="I166" s="28"/>
      <c r="J166" s="38">
        <f>SUM(J160:J164)</f>
        <v>0</v>
      </c>
    </row>
    <row r="167" spans="1:10" ht="19.5" customHeight="1" x14ac:dyDescent="0.3">
      <c r="A167" s="59"/>
      <c r="B167" s="37"/>
      <c r="C167" s="28"/>
      <c r="D167" s="27"/>
      <c r="E167" s="28"/>
      <c r="F167" s="66"/>
      <c r="G167" s="27"/>
      <c r="H167" s="27"/>
      <c r="I167" s="28"/>
      <c r="J167" s="28"/>
    </row>
    <row r="168" spans="1:10" ht="6.9" customHeight="1" thickBot="1" x14ac:dyDescent="0.35">
      <c r="A168" s="59"/>
      <c r="B168" s="37"/>
      <c r="C168" s="28"/>
      <c r="D168" s="27"/>
      <c r="E168" s="28"/>
      <c r="F168" s="66"/>
      <c r="G168" s="27"/>
      <c r="H168" s="27"/>
      <c r="I168" s="28"/>
      <c r="J168" s="28"/>
    </row>
    <row r="169" spans="1:10" s="64" customFormat="1" ht="18" customHeight="1" thickBot="1" x14ac:dyDescent="0.45">
      <c r="A169" s="72">
        <v>8</v>
      </c>
      <c r="B169" s="246" t="s">
        <v>61</v>
      </c>
      <c r="C169" s="246"/>
      <c r="D169" s="246"/>
      <c r="E169" s="246"/>
      <c r="F169" s="246"/>
      <c r="G169" s="246"/>
      <c r="H169" s="246"/>
      <c r="I169" s="246"/>
      <c r="J169" s="247"/>
    </row>
    <row r="170" spans="1:10" ht="6.9" customHeight="1" thickBot="1" x14ac:dyDescent="0.35">
      <c r="A170" s="59"/>
      <c r="B170" s="77"/>
      <c r="C170" s="28"/>
      <c r="D170" s="23"/>
    </row>
    <row r="171" spans="1:10" ht="19.2" customHeight="1" x14ac:dyDescent="0.3">
      <c r="A171" s="242">
        <v>8.1</v>
      </c>
      <c r="B171" s="220" t="s">
        <v>326</v>
      </c>
      <c r="C171" s="28"/>
      <c r="D171" s="119" t="s">
        <v>68</v>
      </c>
      <c r="F171" s="237">
        <v>2</v>
      </c>
      <c r="G171" s="241" t="s">
        <v>16</v>
      </c>
      <c r="H171" s="239"/>
      <c r="J171" s="244"/>
    </row>
    <row r="172" spans="1:10" ht="19.95" customHeight="1" thickBot="1" x14ac:dyDescent="0.45">
      <c r="A172" s="243">
        <v>8.1</v>
      </c>
      <c r="B172" s="43" t="s">
        <v>160</v>
      </c>
      <c r="C172" s="28"/>
      <c r="D172" s="58" t="s">
        <v>49</v>
      </c>
      <c r="F172" s="238"/>
      <c r="G172" s="241" t="s">
        <v>16</v>
      </c>
      <c r="H172" s="240"/>
      <c r="J172" s="245"/>
    </row>
    <row r="173" spans="1:10" ht="6.9" customHeight="1" thickBot="1" x14ac:dyDescent="0.35">
      <c r="A173" s="59"/>
      <c r="B173" s="77"/>
      <c r="C173" s="28"/>
      <c r="D173" s="23"/>
    </row>
    <row r="174" spans="1:10" ht="16.2" customHeight="1" x14ac:dyDescent="0.3">
      <c r="A174" s="242">
        <v>8.1999999999999993</v>
      </c>
      <c r="B174" s="220" t="s">
        <v>327</v>
      </c>
      <c r="C174" s="28"/>
      <c r="D174" s="42" t="s">
        <v>15</v>
      </c>
      <c r="F174" s="237">
        <v>350.2</v>
      </c>
      <c r="G174" s="241" t="s">
        <v>16</v>
      </c>
      <c r="H174" s="239"/>
      <c r="J174" s="244"/>
    </row>
    <row r="175" spans="1:10" ht="19.2" customHeight="1" thickBot="1" x14ac:dyDescent="0.45">
      <c r="A175" s="243">
        <v>8.1</v>
      </c>
      <c r="B175" s="221" t="s">
        <v>161</v>
      </c>
      <c r="C175" s="28"/>
      <c r="D175" s="44" t="s">
        <v>55</v>
      </c>
      <c r="F175" s="238"/>
      <c r="G175" s="241" t="s">
        <v>16</v>
      </c>
      <c r="H175" s="240"/>
      <c r="J175" s="245"/>
    </row>
    <row r="176" spans="1:10" ht="5.4" customHeight="1" thickBot="1" x14ac:dyDescent="0.35">
      <c r="A176" s="24"/>
      <c r="B176" s="25"/>
      <c r="D176" s="23"/>
    </row>
    <row r="177" spans="1:10" ht="18.899999999999999" customHeight="1" x14ac:dyDescent="0.3">
      <c r="A177" s="242">
        <v>8.3000000000000007</v>
      </c>
      <c r="B177" s="220" t="s">
        <v>329</v>
      </c>
      <c r="C177" s="28"/>
      <c r="D177" s="119" t="s">
        <v>15</v>
      </c>
      <c r="F177" s="237">
        <f>11.7*9</f>
        <v>105.3</v>
      </c>
      <c r="G177" s="241" t="s">
        <v>16</v>
      </c>
      <c r="H177" s="239"/>
      <c r="J177" s="244"/>
    </row>
    <row r="178" spans="1:10" ht="18.899999999999999" customHeight="1" thickBot="1" x14ac:dyDescent="0.45">
      <c r="A178" s="243">
        <v>8.1</v>
      </c>
      <c r="B178" s="221" t="s">
        <v>328</v>
      </c>
      <c r="C178" s="28"/>
      <c r="D178" s="120" t="s">
        <v>55</v>
      </c>
      <c r="F178" s="238"/>
      <c r="G178" s="241" t="s">
        <v>16</v>
      </c>
      <c r="H178" s="240"/>
      <c r="J178" s="245"/>
    </row>
    <row r="179" spans="1:10" ht="5.4" customHeight="1" thickBot="1" x14ac:dyDescent="0.35">
      <c r="A179" s="24"/>
      <c r="B179" s="25"/>
      <c r="D179" s="23"/>
    </row>
    <row r="180" spans="1:10" ht="18.899999999999999" customHeight="1" x14ac:dyDescent="0.3">
      <c r="A180" s="242">
        <v>84</v>
      </c>
      <c r="B180" s="220" t="s">
        <v>330</v>
      </c>
      <c r="C180" s="28"/>
      <c r="D180" s="119" t="s">
        <v>15</v>
      </c>
      <c r="F180" s="237">
        <f>11.7*9+11.7*0.9</f>
        <v>115.83</v>
      </c>
      <c r="G180" s="241" t="s">
        <v>16</v>
      </c>
      <c r="H180" s="239"/>
      <c r="J180" s="244"/>
    </row>
    <row r="181" spans="1:10" ht="18.899999999999999" customHeight="1" thickBot="1" x14ac:dyDescent="0.45">
      <c r="A181" s="243">
        <v>8.1</v>
      </c>
      <c r="B181" s="221" t="s">
        <v>274</v>
      </c>
      <c r="C181" s="28"/>
      <c r="D181" s="120" t="s">
        <v>55</v>
      </c>
      <c r="F181" s="238"/>
      <c r="G181" s="241" t="s">
        <v>16</v>
      </c>
      <c r="H181" s="240"/>
      <c r="J181" s="245"/>
    </row>
    <row r="182" spans="1:10" ht="5.4" customHeight="1" thickBot="1" x14ac:dyDescent="0.35">
      <c r="A182" s="24"/>
      <c r="B182" s="25"/>
      <c r="D182" s="23"/>
    </row>
    <row r="183" spans="1:10" ht="18.899999999999999" customHeight="1" x14ac:dyDescent="0.3">
      <c r="A183" s="242">
        <v>8.5</v>
      </c>
      <c r="B183" s="41" t="s">
        <v>331</v>
      </c>
      <c r="C183" s="28"/>
      <c r="D183" s="42" t="s">
        <v>15</v>
      </c>
      <c r="F183" s="237">
        <f>26+12.6+39.1+16.8+11+9.1+63+16.4+8.4+8.4+8+40+50</f>
        <v>308.8</v>
      </c>
      <c r="G183" s="241" t="s">
        <v>16</v>
      </c>
      <c r="H183" s="239"/>
      <c r="J183" s="244"/>
    </row>
    <row r="184" spans="1:10" ht="18.899999999999999" customHeight="1" thickBot="1" x14ac:dyDescent="0.5">
      <c r="A184" s="243">
        <v>8.1</v>
      </c>
      <c r="B184" s="43" t="s">
        <v>62</v>
      </c>
      <c r="C184" s="28"/>
      <c r="D184" s="44" t="s">
        <v>55</v>
      </c>
      <c r="F184" s="238"/>
      <c r="G184" s="241" t="s">
        <v>16</v>
      </c>
      <c r="H184" s="240"/>
      <c r="J184" s="245"/>
    </row>
    <row r="185" spans="1:10" ht="6.9" customHeight="1" thickBot="1" x14ac:dyDescent="0.35">
      <c r="A185" s="59"/>
      <c r="B185" s="77"/>
      <c r="C185" s="28"/>
      <c r="D185" s="23"/>
    </row>
    <row r="186" spans="1:10" ht="18.899999999999999" customHeight="1" x14ac:dyDescent="0.3">
      <c r="A186" s="242">
        <v>8.6</v>
      </c>
      <c r="B186" s="41" t="s">
        <v>63</v>
      </c>
      <c r="C186" s="28"/>
      <c r="D186" s="42" t="s">
        <v>15</v>
      </c>
      <c r="F186" s="237">
        <f>15.6+35.2+23.6+8.3+8.3+756.2-105.3</f>
        <v>741.90000000000009</v>
      </c>
      <c r="G186" s="241" t="s">
        <v>16</v>
      </c>
      <c r="H186" s="267"/>
      <c r="J186" s="244"/>
    </row>
    <row r="187" spans="1:10" ht="18" thickBot="1" x14ac:dyDescent="0.45">
      <c r="A187" s="243"/>
      <c r="B187" s="43" t="s">
        <v>136</v>
      </c>
      <c r="C187" s="28"/>
      <c r="D187" s="44" t="s">
        <v>55</v>
      </c>
      <c r="F187" s="238"/>
      <c r="G187" s="241" t="s">
        <v>16</v>
      </c>
      <c r="H187" s="268"/>
      <c r="J187" s="245"/>
    </row>
    <row r="188" spans="1:10" s="199" customFormat="1" ht="18.899999999999999" customHeight="1" x14ac:dyDescent="0.25">
      <c r="A188" s="255">
        <v>8.6999999999999993</v>
      </c>
      <c r="B188" s="202" t="s">
        <v>260</v>
      </c>
      <c r="D188" s="200" t="s">
        <v>68</v>
      </c>
      <c r="F188" s="257">
        <v>50</v>
      </c>
      <c r="G188" s="234" t="s">
        <v>16</v>
      </c>
      <c r="H188" s="226"/>
      <c r="J188" s="228"/>
    </row>
    <row r="189" spans="1:10" s="199" customFormat="1" ht="18.899999999999999" customHeight="1" thickBot="1" x14ac:dyDescent="0.45">
      <c r="A189" s="256">
        <v>8.1</v>
      </c>
      <c r="B189" s="126" t="s">
        <v>261</v>
      </c>
      <c r="D189" s="201" t="s">
        <v>49</v>
      </c>
      <c r="F189" s="258"/>
      <c r="G189" s="234" t="s">
        <v>16</v>
      </c>
      <c r="H189" s="227"/>
      <c r="J189" s="229"/>
    </row>
    <row r="190" spans="1:10" ht="6.9" customHeight="1" thickBot="1" x14ac:dyDescent="0.35">
      <c r="A190" s="59"/>
      <c r="B190" s="77"/>
      <c r="C190" s="28"/>
      <c r="D190" s="23"/>
      <c r="H190" s="64"/>
    </row>
    <row r="191" spans="1:10" ht="18.899999999999999" customHeight="1" x14ac:dyDescent="0.3">
      <c r="A191" s="242">
        <v>8.8000000000000007</v>
      </c>
      <c r="B191" s="41" t="s">
        <v>163</v>
      </c>
      <c r="C191" s="28"/>
      <c r="D191" s="108" t="s">
        <v>15</v>
      </c>
      <c r="F191" s="237">
        <f>12.1+12.2+24.2+7+7+22</f>
        <v>84.5</v>
      </c>
      <c r="G191" s="241" t="s">
        <v>16</v>
      </c>
      <c r="H191" s="267"/>
      <c r="J191" s="244"/>
    </row>
    <row r="192" spans="1:10" ht="18.899999999999999" customHeight="1" thickBot="1" x14ac:dyDescent="0.45">
      <c r="A192" s="243"/>
      <c r="B192" s="43" t="s">
        <v>162</v>
      </c>
      <c r="C192" s="28"/>
      <c r="D192" s="109" t="s">
        <v>55</v>
      </c>
      <c r="F192" s="238"/>
      <c r="G192" s="241" t="s">
        <v>16</v>
      </c>
      <c r="H192" s="268"/>
      <c r="J192" s="245"/>
    </row>
    <row r="193" spans="1:10" s="199" customFormat="1" ht="4.2" customHeight="1" thickBot="1" x14ac:dyDescent="0.3">
      <c r="A193" s="205"/>
      <c r="B193" s="206"/>
      <c r="D193" s="207"/>
      <c r="F193" s="208"/>
    </row>
    <row r="194" spans="1:10" s="199" customFormat="1" ht="14.4" customHeight="1" x14ac:dyDescent="0.3">
      <c r="A194" s="251">
        <v>8.9</v>
      </c>
      <c r="B194" s="41" t="s">
        <v>276</v>
      </c>
      <c r="D194" s="200" t="s">
        <v>263</v>
      </c>
      <c r="F194" s="232">
        <f>1192-350-76</f>
        <v>766</v>
      </c>
      <c r="G194" s="234" t="s">
        <v>16</v>
      </c>
      <c r="H194" s="226"/>
      <c r="J194" s="228"/>
    </row>
    <row r="195" spans="1:10" s="199" customFormat="1" ht="39.6" customHeight="1" thickBot="1" x14ac:dyDescent="0.45">
      <c r="A195" s="252">
        <v>8.1</v>
      </c>
      <c r="B195" s="43" t="s">
        <v>277</v>
      </c>
      <c r="D195" s="209" t="s">
        <v>262</v>
      </c>
      <c r="F195" s="233"/>
      <c r="G195" s="234" t="s">
        <v>16</v>
      </c>
      <c r="H195" s="227"/>
      <c r="J195" s="229"/>
    </row>
    <row r="196" spans="1:10" s="199" customFormat="1" ht="4.2" customHeight="1" thickBot="1" x14ac:dyDescent="0.3">
      <c r="A196" s="205"/>
      <c r="B196" s="206"/>
      <c r="D196" s="207"/>
      <c r="F196" s="208"/>
    </row>
    <row r="197" spans="1:10" s="199" customFormat="1" ht="14.25" customHeight="1" x14ac:dyDescent="0.3">
      <c r="A197" s="230">
        <v>8.1</v>
      </c>
      <c r="B197" s="41" t="s">
        <v>275</v>
      </c>
      <c r="D197" s="200" t="s">
        <v>263</v>
      </c>
      <c r="F197" s="232">
        <v>76</v>
      </c>
      <c r="G197" s="234" t="s">
        <v>16</v>
      </c>
      <c r="H197" s="226"/>
      <c r="J197" s="228"/>
    </row>
    <row r="198" spans="1:10" s="199" customFormat="1" ht="22.5" customHeight="1" thickBot="1" x14ac:dyDescent="0.45">
      <c r="A198" s="231">
        <v>8.1</v>
      </c>
      <c r="B198" s="43" t="s">
        <v>278</v>
      </c>
      <c r="D198" s="209" t="s">
        <v>262</v>
      </c>
      <c r="F198" s="233"/>
      <c r="G198" s="234" t="s">
        <v>16</v>
      </c>
      <c r="H198" s="227"/>
      <c r="J198" s="229"/>
    </row>
    <row r="199" spans="1:10" ht="6.9" customHeight="1" thickBot="1" x14ac:dyDescent="0.35">
      <c r="A199" s="55"/>
      <c r="B199" s="56"/>
      <c r="D199" s="23"/>
    </row>
    <row r="200" spans="1:10" ht="16.5" customHeight="1" x14ac:dyDescent="0.3">
      <c r="A200" s="242">
        <v>8.11</v>
      </c>
      <c r="B200" s="41" t="s">
        <v>64</v>
      </c>
      <c r="C200" s="28"/>
      <c r="D200" s="42" t="s">
        <v>65</v>
      </c>
      <c r="F200" s="237">
        <f>2786+1192-350</f>
        <v>3628</v>
      </c>
      <c r="G200" s="241" t="s">
        <v>16</v>
      </c>
      <c r="H200" s="239"/>
      <c r="J200" s="244"/>
    </row>
    <row r="201" spans="1:10" ht="17.25" customHeight="1" thickBot="1" x14ac:dyDescent="0.45">
      <c r="A201" s="243">
        <v>8.6</v>
      </c>
      <c r="B201" s="43" t="s">
        <v>137</v>
      </c>
      <c r="C201" s="28"/>
      <c r="D201" s="44" t="s">
        <v>55</v>
      </c>
      <c r="F201" s="238"/>
      <c r="G201" s="241" t="s">
        <v>16</v>
      </c>
      <c r="H201" s="240"/>
      <c r="J201" s="245"/>
    </row>
    <row r="202" spans="1:10" ht="8.1" customHeight="1" thickBot="1" x14ac:dyDescent="0.45">
      <c r="A202" s="78"/>
      <c r="B202" s="79"/>
      <c r="C202" s="8"/>
      <c r="D202" s="80"/>
      <c r="E202" s="8"/>
      <c r="F202" s="81"/>
      <c r="G202" s="81"/>
      <c r="H202" s="82"/>
      <c r="I202" s="8"/>
      <c r="J202" s="82"/>
    </row>
    <row r="203" spans="1:10" ht="16.5" customHeight="1" x14ac:dyDescent="0.3">
      <c r="A203" s="242">
        <v>8.1199999999999992</v>
      </c>
      <c r="B203" s="41" t="s">
        <v>354</v>
      </c>
      <c r="C203" s="28"/>
      <c r="D203" s="42" t="s">
        <v>15</v>
      </c>
      <c r="F203" s="237">
        <v>1192</v>
      </c>
      <c r="G203" s="241" t="s">
        <v>16</v>
      </c>
      <c r="H203" s="239"/>
      <c r="J203" s="244"/>
    </row>
    <row r="204" spans="1:10" ht="17.25" customHeight="1" thickBot="1" x14ac:dyDescent="0.45">
      <c r="A204" s="243">
        <v>8.6</v>
      </c>
      <c r="B204" s="43" t="s">
        <v>138</v>
      </c>
      <c r="C204" s="28"/>
      <c r="D204" s="44" t="s">
        <v>55</v>
      </c>
      <c r="F204" s="238"/>
      <c r="G204" s="241" t="s">
        <v>16</v>
      </c>
      <c r="H204" s="240"/>
      <c r="J204" s="245"/>
    </row>
    <row r="205" spans="1:10" ht="6.75" customHeight="1" thickBot="1" x14ac:dyDescent="0.35">
      <c r="A205" s="83"/>
      <c r="B205" s="84"/>
      <c r="D205" s="23"/>
    </row>
    <row r="206" spans="1:10" ht="18.899999999999999" customHeight="1" x14ac:dyDescent="0.3">
      <c r="A206" s="269">
        <v>8.1300000000000008</v>
      </c>
      <c r="B206" s="41" t="s">
        <v>355</v>
      </c>
      <c r="C206" s="28"/>
      <c r="D206" s="42" t="s">
        <v>15</v>
      </c>
      <c r="F206" s="237">
        <f>F200-F203</f>
        <v>2436</v>
      </c>
      <c r="G206" s="241" t="s">
        <v>16</v>
      </c>
      <c r="H206" s="239"/>
      <c r="J206" s="244"/>
    </row>
    <row r="207" spans="1:10" ht="18.899999999999999" customHeight="1" thickBot="1" x14ac:dyDescent="0.45">
      <c r="A207" s="270">
        <v>8.6999999999999993</v>
      </c>
      <c r="B207" s="43" t="s">
        <v>139</v>
      </c>
      <c r="C207" s="28"/>
      <c r="D207" s="44" t="s">
        <v>55</v>
      </c>
      <c r="F207" s="238"/>
      <c r="G207" s="241" t="s">
        <v>16</v>
      </c>
      <c r="H207" s="240"/>
      <c r="J207" s="245"/>
    </row>
    <row r="208" spans="1:10" ht="6.9" customHeight="1" thickBot="1" x14ac:dyDescent="0.35">
      <c r="A208" s="59"/>
      <c r="B208" s="47"/>
      <c r="C208" s="28"/>
      <c r="D208" s="23"/>
    </row>
    <row r="209" spans="1:10" ht="18.899999999999999" customHeight="1" x14ac:dyDescent="0.3">
      <c r="A209" s="269">
        <v>8.14</v>
      </c>
      <c r="B209" s="203" t="s">
        <v>116</v>
      </c>
      <c r="C209" s="28"/>
      <c r="D209" s="42" t="s">
        <v>15</v>
      </c>
      <c r="F209" s="237">
        <f>18.5+18.8+11.8+11.8*2.7</f>
        <v>80.959999999999994</v>
      </c>
      <c r="G209" s="241" t="s">
        <v>16</v>
      </c>
      <c r="H209" s="239"/>
      <c r="J209" s="244"/>
    </row>
    <row r="210" spans="1:10" ht="18" thickBot="1" x14ac:dyDescent="0.45">
      <c r="A210" s="270">
        <v>8.8000000000000007</v>
      </c>
      <c r="B210" s="204" t="s">
        <v>332</v>
      </c>
      <c r="C210" s="28"/>
      <c r="D210" s="44" t="s">
        <v>55</v>
      </c>
      <c r="F210" s="238"/>
      <c r="G210" s="241" t="s">
        <v>16</v>
      </c>
      <c r="H210" s="240"/>
      <c r="J210" s="245"/>
    </row>
    <row r="211" spans="1:10" ht="6.9" customHeight="1" thickBot="1" x14ac:dyDescent="0.35">
      <c r="A211" s="83"/>
      <c r="B211" s="84"/>
      <c r="D211" s="23"/>
    </row>
    <row r="212" spans="1:10" ht="18" customHeight="1" thickBot="1" x14ac:dyDescent="0.35">
      <c r="A212" s="59"/>
      <c r="B212" s="37"/>
      <c r="C212" s="28"/>
      <c r="D212" s="23"/>
      <c r="F212" s="248" t="s">
        <v>66</v>
      </c>
      <c r="G212" s="249"/>
      <c r="H212" s="250"/>
      <c r="I212" s="28"/>
      <c r="J212" s="38">
        <f>SUM(J171:J210)</f>
        <v>0</v>
      </c>
    </row>
    <row r="213" spans="1:10" ht="6.9" customHeight="1" thickBot="1" x14ac:dyDescent="0.35">
      <c r="A213" s="59"/>
      <c r="B213" s="37"/>
      <c r="C213" s="28"/>
      <c r="D213" s="23"/>
      <c r="F213" s="28"/>
      <c r="G213" s="28"/>
      <c r="H213" s="28"/>
      <c r="I213" s="28"/>
      <c r="J213" s="28"/>
    </row>
    <row r="214" spans="1:10" ht="18" customHeight="1" thickBot="1" x14ac:dyDescent="0.35">
      <c r="A214" s="72">
        <v>9</v>
      </c>
      <c r="B214" s="260" t="s">
        <v>67</v>
      </c>
      <c r="C214" s="260"/>
      <c r="D214" s="260"/>
      <c r="E214" s="260"/>
      <c r="F214" s="260"/>
      <c r="G214" s="260"/>
      <c r="H214" s="260"/>
      <c r="I214" s="260"/>
      <c r="J214" s="261"/>
    </row>
    <row r="215" spans="1:10" ht="9.9" customHeight="1" thickBot="1" x14ac:dyDescent="0.35">
      <c r="A215" s="24"/>
      <c r="B215" s="25"/>
      <c r="D215" s="23"/>
    </row>
    <row r="216" spans="1:10" ht="18.899999999999999" customHeight="1" x14ac:dyDescent="0.3">
      <c r="A216" s="242">
        <v>9.1</v>
      </c>
      <c r="B216" s="41" t="s">
        <v>333</v>
      </c>
      <c r="C216" s="28"/>
      <c r="D216" s="42" t="s">
        <v>68</v>
      </c>
      <c r="F216" s="265">
        <v>6</v>
      </c>
      <c r="G216" s="241" t="s">
        <v>16</v>
      </c>
      <c r="H216" s="239"/>
      <c r="J216" s="244"/>
    </row>
    <row r="217" spans="1:10" ht="18.899999999999999" customHeight="1" thickBot="1" x14ac:dyDescent="0.45">
      <c r="A217" s="243">
        <v>9.1</v>
      </c>
      <c r="B217" s="43" t="s">
        <v>164</v>
      </c>
      <c r="C217" s="28"/>
      <c r="D217" s="58" t="s">
        <v>49</v>
      </c>
      <c r="F217" s="266"/>
      <c r="G217" s="241" t="s">
        <v>16</v>
      </c>
      <c r="H217" s="240"/>
      <c r="J217" s="245"/>
    </row>
    <row r="218" spans="1:10" ht="6.9" customHeight="1" thickBot="1" x14ac:dyDescent="0.35">
      <c r="A218" s="59"/>
      <c r="B218" s="47"/>
      <c r="C218" s="28"/>
      <c r="D218" s="23"/>
      <c r="F218" s="64"/>
    </row>
    <row r="219" spans="1:10" ht="18.899999999999999" customHeight="1" x14ac:dyDescent="0.3">
      <c r="A219" s="242">
        <v>9.1999999999999993</v>
      </c>
      <c r="B219" s="41" t="s">
        <v>334</v>
      </c>
      <c r="C219" s="28"/>
      <c r="D219" s="42" t="s">
        <v>68</v>
      </c>
      <c r="F219" s="265">
        <v>3</v>
      </c>
      <c r="G219" s="241" t="s">
        <v>16</v>
      </c>
      <c r="H219" s="239"/>
      <c r="J219" s="244"/>
    </row>
    <row r="220" spans="1:10" ht="18.899999999999999" customHeight="1" thickBot="1" x14ac:dyDescent="0.45">
      <c r="A220" s="243">
        <v>9.3000000000000007</v>
      </c>
      <c r="B220" s="43" t="s">
        <v>166</v>
      </c>
      <c r="C220" s="28"/>
      <c r="D220" s="58" t="s">
        <v>49</v>
      </c>
      <c r="F220" s="266"/>
      <c r="G220" s="241" t="s">
        <v>16</v>
      </c>
      <c r="H220" s="240"/>
      <c r="J220" s="245"/>
    </row>
    <row r="221" spans="1:10" ht="6.9" customHeight="1" thickBot="1" x14ac:dyDescent="0.35">
      <c r="A221" s="59"/>
      <c r="B221" s="47"/>
      <c r="C221" s="28"/>
      <c r="D221" s="23"/>
      <c r="F221" s="64"/>
    </row>
    <row r="222" spans="1:10" ht="18.899999999999999" customHeight="1" x14ac:dyDescent="0.3">
      <c r="A222" s="242">
        <v>9.3000000000000007</v>
      </c>
      <c r="B222" s="41" t="s">
        <v>335</v>
      </c>
      <c r="C222" s="28"/>
      <c r="D222" s="119" t="s">
        <v>68</v>
      </c>
      <c r="F222" s="265">
        <v>21</v>
      </c>
      <c r="G222" s="241" t="s">
        <v>16</v>
      </c>
      <c r="H222" s="239"/>
      <c r="J222" s="244"/>
    </row>
    <row r="223" spans="1:10" ht="18.899999999999999" customHeight="1" thickBot="1" x14ac:dyDescent="0.45">
      <c r="A223" s="243">
        <v>9.3000000000000007</v>
      </c>
      <c r="B223" s="43" t="s">
        <v>111</v>
      </c>
      <c r="C223" s="28"/>
      <c r="D223" s="58" t="s">
        <v>49</v>
      </c>
      <c r="F223" s="266"/>
      <c r="G223" s="241" t="s">
        <v>16</v>
      </c>
      <c r="H223" s="240"/>
      <c r="J223" s="245"/>
    </row>
    <row r="224" spans="1:10" ht="6.9" customHeight="1" thickBot="1" x14ac:dyDescent="0.35">
      <c r="A224" s="59"/>
      <c r="B224" s="47"/>
      <c r="C224" s="28"/>
      <c r="D224" s="23"/>
      <c r="F224" s="64"/>
    </row>
    <row r="225" spans="1:10" ht="18.899999999999999" customHeight="1" x14ac:dyDescent="0.3">
      <c r="A225" s="242">
        <v>9.4</v>
      </c>
      <c r="B225" s="41" t="s">
        <v>336</v>
      </c>
      <c r="C225" s="28"/>
      <c r="D225" s="42" t="s">
        <v>68</v>
      </c>
      <c r="F225" s="265">
        <v>8</v>
      </c>
      <c r="G225" s="241" t="s">
        <v>16</v>
      </c>
      <c r="H225" s="239"/>
      <c r="J225" s="244"/>
    </row>
    <row r="226" spans="1:10" ht="18.899999999999999" customHeight="1" thickBot="1" x14ac:dyDescent="0.45">
      <c r="A226" s="243">
        <v>9.3000000000000007</v>
      </c>
      <c r="B226" s="43" t="s">
        <v>115</v>
      </c>
      <c r="C226" s="28"/>
      <c r="D226" s="58" t="s">
        <v>49</v>
      </c>
      <c r="F226" s="266"/>
      <c r="G226" s="241" t="s">
        <v>16</v>
      </c>
      <c r="H226" s="240"/>
      <c r="J226" s="245"/>
    </row>
    <row r="227" spans="1:10" ht="6.9" customHeight="1" thickBot="1" x14ac:dyDescent="0.35">
      <c r="A227" s="59"/>
      <c r="B227" s="47"/>
      <c r="C227" s="28"/>
      <c r="D227" s="23"/>
      <c r="F227" s="64"/>
    </row>
    <row r="228" spans="1:10" ht="18.899999999999999" customHeight="1" x14ac:dyDescent="0.3">
      <c r="A228" s="242">
        <v>9.5</v>
      </c>
      <c r="B228" s="41" t="s">
        <v>337</v>
      </c>
      <c r="C228" s="28"/>
      <c r="D228" s="42" t="s">
        <v>68</v>
      </c>
      <c r="F228" s="265">
        <v>1</v>
      </c>
      <c r="G228" s="241" t="s">
        <v>16</v>
      </c>
      <c r="H228" s="239"/>
      <c r="J228" s="244"/>
    </row>
    <row r="229" spans="1:10" ht="18.899999999999999" customHeight="1" thickBot="1" x14ac:dyDescent="0.45">
      <c r="A229" s="243">
        <v>9.3000000000000007</v>
      </c>
      <c r="B229" s="43" t="s">
        <v>165</v>
      </c>
      <c r="C229" s="28"/>
      <c r="D229" s="58" t="s">
        <v>49</v>
      </c>
      <c r="F229" s="266"/>
      <c r="G229" s="241" t="s">
        <v>16</v>
      </c>
      <c r="H229" s="240"/>
      <c r="J229" s="245"/>
    </row>
    <row r="230" spans="1:10" ht="6.9" customHeight="1" thickBot="1" x14ac:dyDescent="0.35">
      <c r="A230" s="59"/>
      <c r="B230" s="47"/>
      <c r="C230" s="28"/>
      <c r="D230" s="23"/>
      <c r="F230" s="64"/>
    </row>
    <row r="231" spans="1:10" ht="18.899999999999999" customHeight="1" x14ac:dyDescent="0.3">
      <c r="A231" s="242">
        <v>9.6</v>
      </c>
      <c r="B231" s="41" t="s">
        <v>338</v>
      </c>
      <c r="C231" s="28"/>
      <c r="D231" s="103" t="s">
        <v>68</v>
      </c>
      <c r="F231" s="265">
        <v>4</v>
      </c>
      <c r="G231" s="241" t="s">
        <v>16</v>
      </c>
      <c r="H231" s="267"/>
      <c r="J231" s="244"/>
    </row>
    <row r="232" spans="1:10" ht="18.899999999999999" customHeight="1" thickBot="1" x14ac:dyDescent="0.45">
      <c r="A232" s="243">
        <v>9.4</v>
      </c>
      <c r="B232" s="43" t="s">
        <v>114</v>
      </c>
      <c r="C232" s="28"/>
      <c r="D232" s="58" t="s">
        <v>49</v>
      </c>
      <c r="F232" s="266"/>
      <c r="G232" s="241" t="s">
        <v>16</v>
      </c>
      <c r="H232" s="268"/>
      <c r="J232" s="245"/>
    </row>
    <row r="233" spans="1:10" ht="6.9" customHeight="1" thickBot="1" x14ac:dyDescent="0.35">
      <c r="A233" s="59"/>
      <c r="B233" s="47"/>
      <c r="C233" s="28"/>
      <c r="D233" s="23"/>
      <c r="F233" s="64"/>
    </row>
    <row r="234" spans="1:10" ht="18.899999999999999" customHeight="1" x14ac:dyDescent="0.3">
      <c r="A234" s="242">
        <v>9.6999999999999993</v>
      </c>
      <c r="B234" s="41" t="s">
        <v>339</v>
      </c>
      <c r="C234" s="28"/>
      <c r="D234" s="108" t="s">
        <v>68</v>
      </c>
      <c r="F234" s="265">
        <v>8</v>
      </c>
      <c r="G234" s="241" t="s">
        <v>16</v>
      </c>
      <c r="H234" s="267"/>
      <c r="J234" s="244"/>
    </row>
    <row r="235" spans="1:10" ht="18.899999999999999" customHeight="1" thickBot="1" x14ac:dyDescent="0.45">
      <c r="A235" s="243">
        <v>9.4</v>
      </c>
      <c r="B235" s="43" t="s">
        <v>167</v>
      </c>
      <c r="C235" s="28"/>
      <c r="D235" s="58" t="s">
        <v>49</v>
      </c>
      <c r="F235" s="266"/>
      <c r="G235" s="241" t="s">
        <v>16</v>
      </c>
      <c r="H235" s="268"/>
      <c r="J235" s="245"/>
    </row>
    <row r="236" spans="1:10" ht="6.9" customHeight="1" thickBot="1" x14ac:dyDescent="0.35">
      <c r="A236" s="59"/>
      <c r="B236" s="47"/>
      <c r="C236" s="28"/>
      <c r="D236" s="23"/>
    </row>
    <row r="237" spans="1:10" ht="18.899999999999999" customHeight="1" x14ac:dyDescent="0.3">
      <c r="A237" s="242">
        <v>9.8000000000000007</v>
      </c>
      <c r="B237" s="41" t="s">
        <v>340</v>
      </c>
      <c r="C237" s="28"/>
      <c r="D237" s="42" t="s">
        <v>68</v>
      </c>
      <c r="F237" s="237">
        <v>27</v>
      </c>
      <c r="G237" s="241" t="s">
        <v>16</v>
      </c>
      <c r="H237" s="267"/>
      <c r="J237" s="244"/>
    </row>
    <row r="238" spans="1:10" ht="18.899999999999999" customHeight="1" thickBot="1" x14ac:dyDescent="0.45">
      <c r="A238" s="243">
        <v>9.4</v>
      </c>
      <c r="B238" s="43" t="s">
        <v>112</v>
      </c>
      <c r="C238" s="28"/>
      <c r="D238" s="58" t="s">
        <v>49</v>
      </c>
      <c r="F238" s="238"/>
      <c r="G238" s="241" t="s">
        <v>16</v>
      </c>
      <c r="H238" s="268"/>
      <c r="J238" s="245"/>
    </row>
    <row r="239" spans="1:10" ht="6.9" customHeight="1" thickBot="1" x14ac:dyDescent="0.35">
      <c r="A239" s="59"/>
      <c r="B239" s="77"/>
      <c r="C239" s="28"/>
      <c r="D239" s="23"/>
    </row>
    <row r="240" spans="1:10" ht="18.899999999999999" customHeight="1" x14ac:dyDescent="0.3">
      <c r="A240" s="242">
        <v>9.9</v>
      </c>
      <c r="B240" s="41" t="s">
        <v>341</v>
      </c>
      <c r="C240" s="28"/>
      <c r="D240" s="119" t="s">
        <v>68</v>
      </c>
      <c r="F240" s="237">
        <v>4</v>
      </c>
      <c r="G240" s="241" t="s">
        <v>16</v>
      </c>
      <c r="H240" s="239"/>
      <c r="J240" s="244"/>
    </row>
    <row r="241" spans="1:10" ht="18.899999999999999" customHeight="1" thickBot="1" x14ac:dyDescent="0.45">
      <c r="A241" s="243">
        <v>9.5</v>
      </c>
      <c r="B241" s="43" t="s">
        <v>169</v>
      </c>
      <c r="C241" s="28"/>
      <c r="D241" s="58" t="s">
        <v>49</v>
      </c>
      <c r="F241" s="238"/>
      <c r="G241" s="241" t="s">
        <v>16</v>
      </c>
      <c r="H241" s="240"/>
      <c r="J241" s="245"/>
    </row>
    <row r="242" spans="1:10" ht="6.9" customHeight="1" thickBot="1" x14ac:dyDescent="0.35">
      <c r="A242" s="59"/>
      <c r="B242" s="77"/>
      <c r="C242" s="28"/>
      <c r="D242" s="23"/>
    </row>
    <row r="243" spans="1:10" ht="18.899999999999999" customHeight="1" x14ac:dyDescent="0.3">
      <c r="A243" s="269">
        <v>9.1</v>
      </c>
      <c r="B243" s="41" t="s">
        <v>342</v>
      </c>
      <c r="C243" s="28"/>
      <c r="D243" s="103" t="s">
        <v>68</v>
      </c>
      <c r="F243" s="237">
        <v>27</v>
      </c>
      <c r="G243" s="241" t="s">
        <v>16</v>
      </c>
      <c r="H243" s="239"/>
      <c r="J243" s="244"/>
    </row>
    <row r="244" spans="1:10" ht="18.899999999999999" customHeight="1" thickBot="1" x14ac:dyDescent="0.45">
      <c r="A244" s="270">
        <v>9.5</v>
      </c>
      <c r="B244" s="43" t="s">
        <v>168</v>
      </c>
      <c r="C244" s="28"/>
      <c r="D244" s="58" t="s">
        <v>49</v>
      </c>
      <c r="F244" s="238"/>
      <c r="G244" s="241" t="s">
        <v>16</v>
      </c>
      <c r="H244" s="240"/>
      <c r="J244" s="245"/>
    </row>
    <row r="245" spans="1:10" ht="6.9" customHeight="1" thickBot="1" x14ac:dyDescent="0.35">
      <c r="A245" s="59"/>
      <c r="B245" s="77"/>
      <c r="C245" s="28"/>
      <c r="D245" s="23"/>
    </row>
    <row r="246" spans="1:10" ht="18.899999999999999" customHeight="1" x14ac:dyDescent="0.3">
      <c r="A246" s="269">
        <v>9.11</v>
      </c>
      <c r="B246" s="125" t="s">
        <v>272</v>
      </c>
      <c r="C246" s="28"/>
      <c r="D246" s="103" t="s">
        <v>15</v>
      </c>
      <c r="F246" s="237">
        <f>(5.6*2+2.2*5+3*2+4*1.5)*2</f>
        <v>68.400000000000006</v>
      </c>
      <c r="G246" s="241" t="s">
        <v>16</v>
      </c>
      <c r="H246" s="239"/>
      <c r="J246" s="244"/>
    </row>
    <row r="247" spans="1:10" ht="18.899999999999999" customHeight="1" thickBot="1" x14ac:dyDescent="0.45">
      <c r="A247" s="270">
        <v>9.5</v>
      </c>
      <c r="B247" s="126" t="s">
        <v>279</v>
      </c>
      <c r="C247" s="28"/>
      <c r="D247" s="44" t="s">
        <v>55</v>
      </c>
      <c r="F247" s="238"/>
      <c r="G247" s="241" t="s">
        <v>16</v>
      </c>
      <c r="H247" s="240"/>
      <c r="J247" s="245"/>
    </row>
    <row r="248" spans="1:10" ht="5.25" customHeight="1" thickBot="1" x14ac:dyDescent="0.35">
      <c r="A248" s="114"/>
      <c r="B248" s="77"/>
      <c r="C248" s="28"/>
      <c r="D248" s="27"/>
      <c r="F248" s="28"/>
      <c r="H248" s="28"/>
      <c r="J248" s="8"/>
    </row>
    <row r="249" spans="1:10" ht="18" customHeight="1" thickBot="1" x14ac:dyDescent="0.35">
      <c r="A249" s="59"/>
      <c r="B249" s="37"/>
      <c r="C249" s="28"/>
      <c r="D249" s="23"/>
      <c r="F249" s="248" t="s">
        <v>69</v>
      </c>
      <c r="G249" s="249"/>
      <c r="H249" s="250"/>
      <c r="I249" s="28"/>
      <c r="J249" s="38">
        <f>SUM(J216:J248)</f>
        <v>0</v>
      </c>
    </row>
    <row r="250" spans="1:10" s="64" customFormat="1" ht="8.25" customHeight="1" thickBot="1" x14ac:dyDescent="0.35">
      <c r="A250" s="85"/>
      <c r="B250" s="86"/>
      <c r="F250" s="62"/>
      <c r="G250" s="62"/>
      <c r="H250" s="62"/>
      <c r="I250" s="8"/>
      <c r="J250" s="63"/>
    </row>
    <row r="251" spans="1:10" ht="18" customHeight="1" thickBot="1" x14ac:dyDescent="0.35">
      <c r="A251" s="72">
        <v>10</v>
      </c>
      <c r="B251" s="260" t="s">
        <v>70</v>
      </c>
      <c r="C251" s="260"/>
      <c r="D251" s="260"/>
      <c r="E251" s="260"/>
      <c r="F251" s="260"/>
      <c r="G251" s="260"/>
      <c r="H251" s="260"/>
      <c r="I251" s="260"/>
      <c r="J251" s="261"/>
    </row>
    <row r="252" spans="1:10" ht="18" customHeight="1" x14ac:dyDescent="0.35">
      <c r="A252" s="24" t="s">
        <v>71</v>
      </c>
      <c r="B252" s="87"/>
      <c r="D252" s="23"/>
      <c r="F252" s="28"/>
      <c r="G252" s="28"/>
      <c r="H252" s="28"/>
      <c r="I252" s="28"/>
      <c r="J252" s="28"/>
    </row>
    <row r="253" spans="1:10" ht="20.25" customHeight="1" x14ac:dyDescent="0.35">
      <c r="A253" s="24" t="s">
        <v>72</v>
      </c>
      <c r="B253" s="87"/>
      <c r="D253" s="23"/>
      <c r="F253" s="28"/>
      <c r="G253" s="28"/>
      <c r="H253" s="28"/>
      <c r="I253" s="28"/>
      <c r="J253" s="28"/>
    </row>
    <row r="254" spans="1:10" ht="9.9" customHeight="1" thickBot="1" x14ac:dyDescent="0.4">
      <c r="A254" s="24"/>
      <c r="B254" s="87"/>
      <c r="D254" s="23"/>
      <c r="F254" s="28"/>
      <c r="G254" s="28"/>
      <c r="H254" s="28"/>
      <c r="I254" s="28"/>
      <c r="J254" s="28"/>
    </row>
    <row r="255" spans="1:10" ht="18.899999999999999" customHeight="1" x14ac:dyDescent="0.3">
      <c r="A255" s="242">
        <v>10.1</v>
      </c>
      <c r="B255" s="88" t="s">
        <v>73</v>
      </c>
      <c r="C255" s="28"/>
      <c r="D255" s="89" t="s">
        <v>74</v>
      </c>
      <c r="F255" s="237">
        <v>1</v>
      </c>
      <c r="G255" s="241" t="s">
        <v>16</v>
      </c>
      <c r="H255" s="239"/>
      <c r="J255" s="244"/>
    </row>
    <row r="256" spans="1:10" ht="18.899999999999999" customHeight="1" thickBot="1" x14ac:dyDescent="0.45">
      <c r="A256" s="243">
        <v>11.1</v>
      </c>
      <c r="B256" s="90" t="s">
        <v>75</v>
      </c>
      <c r="C256" s="28"/>
      <c r="D256" s="91" t="s">
        <v>76</v>
      </c>
      <c r="F256" s="238"/>
      <c r="G256" s="241" t="s">
        <v>16</v>
      </c>
      <c r="H256" s="240"/>
      <c r="J256" s="245"/>
    </row>
    <row r="257" spans="1:10" ht="18" customHeight="1" thickBot="1" x14ac:dyDescent="0.35">
      <c r="A257" s="83"/>
      <c r="B257" s="84"/>
      <c r="C257" s="28"/>
      <c r="D257" s="23"/>
      <c r="F257" s="248" t="s">
        <v>123</v>
      </c>
      <c r="G257" s="249"/>
      <c r="H257" s="250"/>
      <c r="I257" s="28"/>
      <c r="J257" s="38">
        <f>J255</f>
        <v>0</v>
      </c>
    </row>
    <row r="258" spans="1:10" ht="6.9" customHeight="1" thickBot="1" x14ac:dyDescent="0.35">
      <c r="A258" s="59"/>
      <c r="B258" s="37"/>
      <c r="C258" s="28"/>
      <c r="D258" s="23"/>
      <c r="F258" s="28"/>
      <c r="G258" s="28"/>
      <c r="H258" s="28"/>
      <c r="I258" s="28"/>
      <c r="J258" s="28"/>
    </row>
    <row r="259" spans="1:10" ht="18" customHeight="1" thickBot="1" x14ac:dyDescent="0.35">
      <c r="A259" s="72">
        <v>11</v>
      </c>
      <c r="B259" s="260" t="s">
        <v>78</v>
      </c>
      <c r="C259" s="260"/>
      <c r="D259" s="260"/>
      <c r="E259" s="260"/>
      <c r="F259" s="260"/>
      <c r="G259" s="260"/>
      <c r="H259" s="260"/>
      <c r="I259" s="260"/>
      <c r="J259" s="261"/>
    </row>
    <row r="260" spans="1:10" ht="9.9" customHeight="1" thickBot="1" x14ac:dyDescent="0.35">
      <c r="A260" s="24"/>
      <c r="B260" s="25"/>
      <c r="D260" s="23"/>
      <c r="F260" s="28"/>
      <c r="G260" s="28"/>
      <c r="H260" s="28"/>
    </row>
    <row r="261" spans="1:10" ht="18.899999999999999" customHeight="1" x14ac:dyDescent="0.3">
      <c r="A261" s="242">
        <v>11.1</v>
      </c>
      <c r="B261" s="88" t="s">
        <v>79</v>
      </c>
      <c r="C261" s="28"/>
      <c r="D261" s="89" t="s">
        <v>74</v>
      </c>
      <c r="F261" s="237">
        <v>1</v>
      </c>
      <c r="G261" s="241" t="s">
        <v>16</v>
      </c>
      <c r="H261" s="239"/>
      <c r="J261" s="244"/>
    </row>
    <row r="262" spans="1:10" ht="18.899999999999999" customHeight="1" thickBot="1" x14ac:dyDescent="0.45">
      <c r="A262" s="243">
        <v>12.1</v>
      </c>
      <c r="B262" s="90" t="s">
        <v>80</v>
      </c>
      <c r="C262" s="28"/>
      <c r="D262" s="91" t="s">
        <v>76</v>
      </c>
      <c r="F262" s="238"/>
      <c r="G262" s="241" t="s">
        <v>16</v>
      </c>
      <c r="H262" s="240"/>
      <c r="J262" s="245"/>
    </row>
    <row r="263" spans="1:10" ht="18" customHeight="1" thickBot="1" x14ac:dyDescent="0.35">
      <c r="A263" s="59"/>
      <c r="B263" s="37"/>
      <c r="C263" s="28"/>
      <c r="D263" s="23"/>
      <c r="F263" s="248" t="s">
        <v>77</v>
      </c>
      <c r="G263" s="249"/>
      <c r="H263" s="250"/>
      <c r="I263" s="28"/>
      <c r="J263" s="38">
        <f>J261</f>
        <v>0</v>
      </c>
    </row>
    <row r="264" spans="1:10" ht="6.9" customHeight="1" thickBot="1" x14ac:dyDescent="0.35">
      <c r="A264" s="59"/>
      <c r="B264" s="37"/>
      <c r="C264" s="28"/>
      <c r="D264" s="23"/>
      <c r="F264" s="28"/>
      <c r="G264" s="28"/>
      <c r="H264" s="28"/>
      <c r="I264" s="28"/>
      <c r="J264" s="28"/>
    </row>
    <row r="265" spans="1:10" ht="18" customHeight="1" thickBot="1" x14ac:dyDescent="0.35">
      <c r="A265" s="72">
        <v>12</v>
      </c>
      <c r="B265" s="260" t="s">
        <v>113</v>
      </c>
      <c r="C265" s="260"/>
      <c r="D265" s="260"/>
      <c r="E265" s="260"/>
      <c r="F265" s="260"/>
      <c r="G265" s="260"/>
      <c r="H265" s="260"/>
      <c r="I265" s="260"/>
      <c r="J265" s="261"/>
    </row>
    <row r="266" spans="1:10" ht="9.9" customHeight="1" thickBot="1" x14ac:dyDescent="0.35">
      <c r="A266" s="24"/>
      <c r="B266" s="25"/>
      <c r="D266" s="23"/>
      <c r="F266" s="28"/>
      <c r="G266" s="28"/>
      <c r="H266" s="28"/>
    </row>
    <row r="267" spans="1:10" ht="18.899999999999999" customHeight="1" x14ac:dyDescent="0.3">
      <c r="A267" s="242">
        <v>12.1</v>
      </c>
      <c r="B267" s="88" t="s">
        <v>83</v>
      </c>
      <c r="C267" s="28"/>
      <c r="D267" s="89" t="s">
        <v>74</v>
      </c>
      <c r="F267" s="237">
        <v>1</v>
      </c>
      <c r="G267" s="241" t="s">
        <v>16</v>
      </c>
      <c r="H267" s="239"/>
      <c r="J267" s="244"/>
    </row>
    <row r="268" spans="1:10" ht="18.899999999999999" customHeight="1" thickBot="1" x14ac:dyDescent="0.45">
      <c r="A268" s="243">
        <v>12.1</v>
      </c>
      <c r="B268" s="90" t="s">
        <v>84</v>
      </c>
      <c r="C268" s="28"/>
      <c r="D268" s="91" t="s">
        <v>76</v>
      </c>
      <c r="F268" s="238"/>
      <c r="G268" s="241" t="s">
        <v>16</v>
      </c>
      <c r="H268" s="240"/>
      <c r="J268" s="245"/>
    </row>
    <row r="269" spans="1:10" ht="6" customHeight="1" thickBot="1" x14ac:dyDescent="0.45">
      <c r="A269" s="35"/>
      <c r="B269" s="79"/>
      <c r="C269" s="28"/>
      <c r="D269" s="92"/>
      <c r="F269" s="27"/>
      <c r="G269" s="27"/>
      <c r="H269" s="70"/>
      <c r="J269" s="71"/>
    </row>
    <row r="270" spans="1:10" ht="18" customHeight="1" thickBot="1" x14ac:dyDescent="0.35">
      <c r="A270" s="59"/>
      <c r="B270" s="37"/>
      <c r="C270" s="28"/>
      <c r="D270" s="23"/>
      <c r="F270" s="248" t="s">
        <v>81</v>
      </c>
      <c r="G270" s="249"/>
      <c r="H270" s="250"/>
      <c r="I270" s="28"/>
      <c r="J270" s="38">
        <f>J267</f>
        <v>0</v>
      </c>
    </row>
    <row r="271" spans="1:10" ht="18" customHeight="1" x14ac:dyDescent="0.3">
      <c r="A271" s="24"/>
      <c r="B271" s="25"/>
      <c r="F271" s="66"/>
      <c r="G271" s="27"/>
      <c r="H271" s="27"/>
      <c r="I271" s="28"/>
      <c r="J271" s="8"/>
    </row>
    <row r="272" spans="1:10" ht="18" customHeight="1" x14ac:dyDescent="0.3">
      <c r="A272" s="24"/>
      <c r="B272" s="25"/>
      <c r="F272" s="66"/>
      <c r="G272" s="27"/>
      <c r="H272" s="27"/>
      <c r="I272" s="28"/>
      <c r="J272" s="8"/>
    </row>
    <row r="273" spans="1:10" ht="18" customHeight="1" x14ac:dyDescent="0.3">
      <c r="A273" s="24"/>
      <c r="B273" s="25"/>
      <c r="F273" s="66"/>
      <c r="G273" s="27"/>
      <c r="H273" s="27"/>
      <c r="I273" s="28"/>
      <c r="J273" s="8"/>
    </row>
    <row r="274" spans="1:10" ht="18" customHeight="1" x14ac:dyDescent="0.3">
      <c r="A274" s="24"/>
      <c r="B274" s="25"/>
      <c r="F274" s="66"/>
      <c r="G274" s="27"/>
      <c r="H274" s="27"/>
      <c r="I274" s="28"/>
      <c r="J274" s="8"/>
    </row>
    <row r="275" spans="1:10" ht="18" customHeight="1" thickBot="1" x14ac:dyDescent="0.35">
      <c r="A275" s="24"/>
      <c r="B275" s="25"/>
      <c r="F275" s="66"/>
      <c r="G275" s="27"/>
      <c r="H275" s="27"/>
      <c r="I275" s="28"/>
      <c r="J275" s="8"/>
    </row>
    <row r="276" spans="1:10" s="93" customFormat="1" ht="24.9" customHeight="1" thickBot="1" x14ac:dyDescent="0.55000000000000004">
      <c r="A276" s="316" t="s">
        <v>85</v>
      </c>
      <c r="B276" s="317"/>
      <c r="C276" s="317"/>
      <c r="D276" s="317"/>
      <c r="E276" s="317"/>
      <c r="F276" s="317"/>
      <c r="G276" s="317"/>
      <c r="H276" s="317"/>
      <c r="I276" s="317"/>
      <c r="J276" s="318"/>
    </row>
    <row r="277" spans="1:10" ht="13.8" thickBot="1" x14ac:dyDescent="0.3">
      <c r="A277" s="7"/>
      <c r="B277" s="7"/>
    </row>
    <row r="278" spans="1:10" ht="32.1" customHeight="1" thickBot="1" x14ac:dyDescent="0.3">
      <c r="A278" s="94">
        <v>1</v>
      </c>
      <c r="B278" s="95" t="s">
        <v>86</v>
      </c>
      <c r="F278" s="319" t="s">
        <v>87</v>
      </c>
      <c r="G278" s="320"/>
      <c r="H278" s="321"/>
      <c r="I278" s="28"/>
      <c r="J278" s="115">
        <f>J50</f>
        <v>0</v>
      </c>
    </row>
    <row r="279" spans="1:10" ht="32.1" customHeight="1" thickBot="1" x14ac:dyDescent="0.3">
      <c r="A279" s="96">
        <v>2</v>
      </c>
      <c r="B279" s="97" t="s">
        <v>88</v>
      </c>
      <c r="F279" s="313" t="s">
        <v>89</v>
      </c>
      <c r="G279" s="314"/>
      <c r="H279" s="315"/>
      <c r="I279" s="28"/>
      <c r="J279" s="115">
        <f>J74</f>
        <v>0</v>
      </c>
    </row>
    <row r="280" spans="1:10" ht="32.1" customHeight="1" thickBot="1" x14ac:dyDescent="0.3">
      <c r="A280" s="96">
        <v>3</v>
      </c>
      <c r="B280" s="98" t="s">
        <v>90</v>
      </c>
      <c r="F280" s="313" t="s">
        <v>91</v>
      </c>
      <c r="G280" s="314"/>
      <c r="H280" s="315"/>
      <c r="I280" s="28"/>
      <c r="J280" s="115">
        <f>J83</f>
        <v>0</v>
      </c>
    </row>
    <row r="281" spans="1:10" ht="32.1" customHeight="1" thickBot="1" x14ac:dyDescent="0.3">
      <c r="A281" s="96">
        <v>4</v>
      </c>
      <c r="B281" s="97" t="s">
        <v>92</v>
      </c>
      <c r="F281" s="313" t="s">
        <v>93</v>
      </c>
      <c r="G281" s="314"/>
      <c r="H281" s="315"/>
      <c r="I281" s="28"/>
      <c r="J281" s="115">
        <f>J91</f>
        <v>0</v>
      </c>
    </row>
    <row r="282" spans="1:10" ht="32.1" customHeight="1" thickBot="1" x14ac:dyDescent="0.3">
      <c r="A282" s="96">
        <v>5</v>
      </c>
      <c r="B282" s="97" t="s">
        <v>94</v>
      </c>
      <c r="F282" s="313" t="s">
        <v>95</v>
      </c>
      <c r="G282" s="314"/>
      <c r="H282" s="315"/>
      <c r="I282" s="28"/>
      <c r="J282" s="115">
        <f>J128</f>
        <v>0</v>
      </c>
    </row>
    <row r="283" spans="1:10" ht="32.1" customHeight="1" thickBot="1" x14ac:dyDescent="0.3">
      <c r="A283" s="96">
        <v>6</v>
      </c>
      <c r="B283" s="97" t="s">
        <v>96</v>
      </c>
      <c r="F283" s="313" t="s">
        <v>97</v>
      </c>
      <c r="G283" s="314"/>
      <c r="H283" s="315"/>
      <c r="I283" s="28"/>
      <c r="J283" s="115">
        <f>J155</f>
        <v>0</v>
      </c>
    </row>
    <row r="284" spans="1:10" ht="32.1" customHeight="1" thickBot="1" x14ac:dyDescent="0.3">
      <c r="A284" s="96">
        <v>7</v>
      </c>
      <c r="B284" s="97" t="s">
        <v>98</v>
      </c>
      <c r="F284" s="313" t="s">
        <v>99</v>
      </c>
      <c r="G284" s="314"/>
      <c r="H284" s="315"/>
      <c r="I284" s="28"/>
      <c r="J284" s="115">
        <f>J166</f>
        <v>0</v>
      </c>
    </row>
    <row r="285" spans="1:10" ht="32.1" customHeight="1" thickBot="1" x14ac:dyDescent="0.3">
      <c r="A285" s="96">
        <v>8</v>
      </c>
      <c r="B285" s="97" t="s">
        <v>100</v>
      </c>
      <c r="F285" s="313" t="s">
        <v>101</v>
      </c>
      <c r="G285" s="314"/>
      <c r="H285" s="315"/>
      <c r="I285" s="28"/>
      <c r="J285" s="115">
        <f>J212</f>
        <v>0</v>
      </c>
    </row>
    <row r="286" spans="1:10" ht="32.1" customHeight="1" thickBot="1" x14ac:dyDescent="0.3">
      <c r="A286" s="96">
        <v>9</v>
      </c>
      <c r="B286" s="97" t="s">
        <v>102</v>
      </c>
      <c r="F286" s="313" t="s">
        <v>103</v>
      </c>
      <c r="G286" s="314"/>
      <c r="H286" s="315"/>
      <c r="I286" s="28"/>
      <c r="J286" s="115">
        <f>J249</f>
        <v>0</v>
      </c>
    </row>
    <row r="287" spans="1:10" ht="32.1" customHeight="1" thickBot="1" x14ac:dyDescent="0.3">
      <c r="A287" s="99">
        <v>10</v>
      </c>
      <c r="B287" s="97" t="s">
        <v>104</v>
      </c>
      <c r="F287" s="307" t="s">
        <v>105</v>
      </c>
      <c r="G287" s="308"/>
      <c r="H287" s="309"/>
      <c r="I287" s="28"/>
      <c r="J287" s="115">
        <f>J250</f>
        <v>0</v>
      </c>
    </row>
    <row r="288" spans="1:10" ht="32.1" customHeight="1" thickBot="1" x14ac:dyDescent="0.3">
      <c r="A288" s="99">
        <v>11</v>
      </c>
      <c r="B288" s="100" t="s">
        <v>106</v>
      </c>
      <c r="F288" s="307" t="s">
        <v>107</v>
      </c>
      <c r="G288" s="308"/>
      <c r="H288" s="309"/>
      <c r="I288" s="28"/>
      <c r="J288" s="115">
        <f>J263</f>
        <v>0</v>
      </c>
    </row>
    <row r="289" spans="1:10" ht="32.1" customHeight="1" thickBot="1" x14ac:dyDescent="0.3">
      <c r="A289" s="99">
        <v>12</v>
      </c>
      <c r="B289" s="100" t="s">
        <v>82</v>
      </c>
      <c r="F289" s="307" t="s">
        <v>108</v>
      </c>
      <c r="G289" s="308"/>
      <c r="H289" s="309"/>
      <c r="I289" s="28"/>
      <c r="J289" s="115">
        <f>J270</f>
        <v>0</v>
      </c>
    </row>
    <row r="292" spans="1:10" ht="13.8" thickBot="1" x14ac:dyDescent="0.3">
      <c r="J292" s="101"/>
    </row>
    <row r="293" spans="1:10" ht="37.5" customHeight="1" thickBot="1" x14ac:dyDescent="0.35">
      <c r="D293" s="310" t="s">
        <v>130</v>
      </c>
      <c r="E293" s="311"/>
      <c r="F293" s="311"/>
      <c r="G293" s="311"/>
      <c r="H293" s="312"/>
      <c r="I293" s="28"/>
      <c r="J293" s="213">
        <f>SUM(J278:J289)</f>
        <v>0</v>
      </c>
    </row>
    <row r="294" spans="1:10" ht="13.8" thickBot="1" x14ac:dyDescent="0.3"/>
    <row r="295" spans="1:10" ht="48" customHeight="1" thickBot="1" x14ac:dyDescent="0.5">
      <c r="D295" s="304" t="s">
        <v>128</v>
      </c>
      <c r="E295" s="305"/>
      <c r="F295" s="305"/>
      <c r="G295" s="305"/>
      <c r="H295" s="306"/>
      <c r="I295" s="102"/>
      <c r="J295" s="210">
        <f>J293*0.08</f>
        <v>0</v>
      </c>
    </row>
    <row r="296" spans="1:10" ht="18" thickBot="1" x14ac:dyDescent="0.35">
      <c r="D296" s="102"/>
      <c r="E296" s="102"/>
      <c r="F296" s="102"/>
      <c r="G296" s="102"/>
      <c r="H296" s="102"/>
      <c r="I296" s="102"/>
      <c r="J296" s="211"/>
    </row>
    <row r="297" spans="1:10" ht="42" customHeight="1" thickBot="1" x14ac:dyDescent="0.5">
      <c r="D297" s="262" t="s">
        <v>109</v>
      </c>
      <c r="E297" s="263"/>
      <c r="F297" s="263"/>
      <c r="G297" s="263"/>
      <c r="H297" s="264"/>
      <c r="I297" s="102"/>
      <c r="J297" s="210">
        <f>J295+J293</f>
        <v>0</v>
      </c>
    </row>
    <row r="298" spans="1:10" ht="13.8" thickBot="1" x14ac:dyDescent="0.3">
      <c r="J298" s="212"/>
    </row>
    <row r="299" spans="1:10" ht="36.75" customHeight="1" thickBot="1" x14ac:dyDescent="0.5">
      <c r="D299" s="304" t="s">
        <v>129</v>
      </c>
      <c r="E299" s="305"/>
      <c r="F299" s="305"/>
      <c r="G299" s="305"/>
      <c r="H299" s="306"/>
      <c r="I299" s="102"/>
      <c r="J299" s="210">
        <f>J297*0.08</f>
        <v>0</v>
      </c>
    </row>
    <row r="300" spans="1:10" ht="18" thickBot="1" x14ac:dyDescent="0.35">
      <c r="D300" s="102"/>
      <c r="E300" s="102"/>
      <c r="F300" s="102"/>
      <c r="G300" s="102"/>
      <c r="H300" s="102"/>
      <c r="I300" s="102"/>
      <c r="J300" s="102"/>
    </row>
    <row r="301" spans="1:10" ht="38.4" customHeight="1" thickBot="1" x14ac:dyDescent="0.5">
      <c r="D301" s="262" t="s">
        <v>110</v>
      </c>
      <c r="E301" s="263"/>
      <c r="F301" s="263"/>
      <c r="G301" s="263"/>
      <c r="H301" s="264"/>
      <c r="I301" s="102"/>
      <c r="J301" s="210">
        <f>J299+J297</f>
        <v>0</v>
      </c>
    </row>
    <row r="302" spans="1:10" ht="13.8" thickBot="1" x14ac:dyDescent="0.3"/>
    <row r="303" spans="1:10" ht="36.75" customHeight="1" thickBot="1" x14ac:dyDescent="0.5">
      <c r="D303" s="304" t="s">
        <v>127</v>
      </c>
      <c r="E303" s="305"/>
      <c r="F303" s="305"/>
      <c r="G303" s="305"/>
      <c r="H303" s="306"/>
      <c r="I303" s="102"/>
      <c r="J303" s="210">
        <f>J301*0.18</f>
        <v>0</v>
      </c>
    </row>
    <row r="304" spans="1:10" ht="18" thickBot="1" x14ac:dyDescent="0.35">
      <c r="D304" s="102"/>
      <c r="E304" s="102"/>
      <c r="F304" s="102"/>
      <c r="G304" s="102"/>
      <c r="H304" s="102"/>
      <c r="I304" s="102"/>
      <c r="J304" s="102"/>
    </row>
    <row r="305" spans="4:10" ht="38.4" customHeight="1" thickBot="1" x14ac:dyDescent="0.5">
      <c r="D305" s="262" t="s">
        <v>110</v>
      </c>
      <c r="E305" s="263"/>
      <c r="F305" s="263"/>
      <c r="G305" s="263"/>
      <c r="H305" s="264"/>
      <c r="I305" s="102"/>
      <c r="J305" s="210">
        <f>J303+J301</f>
        <v>0</v>
      </c>
    </row>
    <row r="306" spans="4:10" x14ac:dyDescent="0.25">
      <c r="J306" s="110"/>
    </row>
    <row r="310" spans="4:10" x14ac:dyDescent="0.25">
      <c r="H310" s="118"/>
      <c r="J310" s="118"/>
    </row>
  </sheetData>
  <mergeCells count="371">
    <mergeCell ref="J180:J181"/>
    <mergeCell ref="F119:F120"/>
    <mergeCell ref="G119:G120"/>
    <mergeCell ref="H119:H120"/>
    <mergeCell ref="J119:J120"/>
    <mergeCell ref="A122:A123"/>
    <mergeCell ref="F122:F123"/>
    <mergeCell ref="G122:G123"/>
    <mergeCell ref="H122:H123"/>
    <mergeCell ref="J122:J123"/>
    <mergeCell ref="F166:H166"/>
    <mergeCell ref="B169:J169"/>
    <mergeCell ref="F155:H155"/>
    <mergeCell ref="A160:A161"/>
    <mergeCell ref="F160:F161"/>
    <mergeCell ref="G160:G161"/>
    <mergeCell ref="H160:H161"/>
    <mergeCell ref="J160:J161"/>
    <mergeCell ref="A143:A144"/>
    <mergeCell ref="F143:F144"/>
    <mergeCell ref="G143:G144"/>
    <mergeCell ref="H143:H144"/>
    <mergeCell ref="J143:J144"/>
    <mergeCell ref="A152:A153"/>
    <mergeCell ref="F270:H270"/>
    <mergeCell ref="A276:J276"/>
    <mergeCell ref="F278:H278"/>
    <mergeCell ref="F279:H279"/>
    <mergeCell ref="F280:H280"/>
    <mergeCell ref="F281:H281"/>
    <mergeCell ref="D297:H297"/>
    <mergeCell ref="D299:H299"/>
    <mergeCell ref="D301:H301"/>
    <mergeCell ref="D303:H303"/>
    <mergeCell ref="F288:H288"/>
    <mergeCell ref="F289:H289"/>
    <mergeCell ref="D293:H293"/>
    <mergeCell ref="D295:H295"/>
    <mergeCell ref="F282:H282"/>
    <mergeCell ref="F283:H283"/>
    <mergeCell ref="F284:H284"/>
    <mergeCell ref="F285:H285"/>
    <mergeCell ref="F286:H286"/>
    <mergeCell ref="F287:H287"/>
    <mergeCell ref="F263:H263"/>
    <mergeCell ref="B265:J265"/>
    <mergeCell ref="A267:A268"/>
    <mergeCell ref="F267:F268"/>
    <mergeCell ref="G267:G268"/>
    <mergeCell ref="H267:H268"/>
    <mergeCell ref="J267:J268"/>
    <mergeCell ref="F257:H257"/>
    <mergeCell ref="B259:J259"/>
    <mergeCell ref="A261:A262"/>
    <mergeCell ref="F261:F262"/>
    <mergeCell ref="G261:G262"/>
    <mergeCell ref="H261:H262"/>
    <mergeCell ref="J261:J262"/>
    <mergeCell ref="B251:J251"/>
    <mergeCell ref="A255:A256"/>
    <mergeCell ref="F255:F256"/>
    <mergeCell ref="G255:G256"/>
    <mergeCell ref="H255:H256"/>
    <mergeCell ref="J255:J256"/>
    <mergeCell ref="A246:A247"/>
    <mergeCell ref="F246:F247"/>
    <mergeCell ref="G246:G247"/>
    <mergeCell ref="H246:H247"/>
    <mergeCell ref="J246:J247"/>
    <mergeCell ref="F249:H249"/>
    <mergeCell ref="A228:A229"/>
    <mergeCell ref="F228:F229"/>
    <mergeCell ref="G228:G229"/>
    <mergeCell ref="H228:H229"/>
    <mergeCell ref="J228:J229"/>
    <mergeCell ref="A237:A238"/>
    <mergeCell ref="F237:F238"/>
    <mergeCell ref="G237:G238"/>
    <mergeCell ref="H237:H238"/>
    <mergeCell ref="J237:J238"/>
    <mergeCell ref="A231:A232"/>
    <mergeCell ref="F231:F232"/>
    <mergeCell ref="G231:G232"/>
    <mergeCell ref="H231:H232"/>
    <mergeCell ref="J231:J232"/>
    <mergeCell ref="A234:A235"/>
    <mergeCell ref="F234:F235"/>
    <mergeCell ref="G234:G235"/>
    <mergeCell ref="H234:H235"/>
    <mergeCell ref="J234:J235"/>
    <mergeCell ref="A219:A220"/>
    <mergeCell ref="F219:F220"/>
    <mergeCell ref="G219:G220"/>
    <mergeCell ref="H219:H220"/>
    <mergeCell ref="J219:J220"/>
    <mergeCell ref="A225:A226"/>
    <mergeCell ref="F225:F226"/>
    <mergeCell ref="G225:G226"/>
    <mergeCell ref="H225:H226"/>
    <mergeCell ref="J225:J226"/>
    <mergeCell ref="F203:F204"/>
    <mergeCell ref="G203:G204"/>
    <mergeCell ref="H203:H204"/>
    <mergeCell ref="J203:J204"/>
    <mergeCell ref="F212:H212"/>
    <mergeCell ref="B214:J214"/>
    <mergeCell ref="A216:A217"/>
    <mergeCell ref="F216:F217"/>
    <mergeCell ref="G216:G217"/>
    <mergeCell ref="H216:H217"/>
    <mergeCell ref="J216:J217"/>
    <mergeCell ref="A206:A207"/>
    <mergeCell ref="F206:F207"/>
    <mergeCell ref="G206:G207"/>
    <mergeCell ref="H206:H207"/>
    <mergeCell ref="J206:J207"/>
    <mergeCell ref="A209:A210"/>
    <mergeCell ref="F209:F210"/>
    <mergeCell ref="G209:G210"/>
    <mergeCell ref="H209:H210"/>
    <mergeCell ref="J209:J210"/>
    <mergeCell ref="A183:A184"/>
    <mergeCell ref="F183:F184"/>
    <mergeCell ref="G183:G184"/>
    <mergeCell ref="H183:H184"/>
    <mergeCell ref="J183:J184"/>
    <mergeCell ref="A163:A164"/>
    <mergeCell ref="F163:F164"/>
    <mergeCell ref="G163:G164"/>
    <mergeCell ref="H163:H164"/>
    <mergeCell ref="J163:J164"/>
    <mergeCell ref="A174:A175"/>
    <mergeCell ref="F174:F175"/>
    <mergeCell ref="G174:G175"/>
    <mergeCell ref="H174:H175"/>
    <mergeCell ref="J174:J175"/>
    <mergeCell ref="A177:A178"/>
    <mergeCell ref="F177:F178"/>
    <mergeCell ref="G177:G178"/>
    <mergeCell ref="H177:H178"/>
    <mergeCell ref="J177:J178"/>
    <mergeCell ref="A180:A181"/>
    <mergeCell ref="F180:F181"/>
    <mergeCell ref="G180:G181"/>
    <mergeCell ref="H180:H181"/>
    <mergeCell ref="F152:F153"/>
    <mergeCell ref="G152:G153"/>
    <mergeCell ref="H152:H153"/>
    <mergeCell ref="J152:J153"/>
    <mergeCell ref="A146:A147"/>
    <mergeCell ref="F146:F147"/>
    <mergeCell ref="G146:G147"/>
    <mergeCell ref="H146:H147"/>
    <mergeCell ref="J146:J147"/>
    <mergeCell ref="A149:A150"/>
    <mergeCell ref="F149:F150"/>
    <mergeCell ref="G149:G150"/>
    <mergeCell ref="A137:A138"/>
    <mergeCell ref="F137:F138"/>
    <mergeCell ref="G137:G138"/>
    <mergeCell ref="H137:H138"/>
    <mergeCell ref="J137:J138"/>
    <mergeCell ref="A140:A141"/>
    <mergeCell ref="F140:F141"/>
    <mergeCell ref="G140:G141"/>
    <mergeCell ref="H140:H141"/>
    <mergeCell ref="J140:J141"/>
    <mergeCell ref="A107:A108"/>
    <mergeCell ref="F107:F108"/>
    <mergeCell ref="G107:G108"/>
    <mergeCell ref="H107:H108"/>
    <mergeCell ref="J107:J108"/>
    <mergeCell ref="F128:H128"/>
    <mergeCell ref="B132:J132"/>
    <mergeCell ref="A134:A135"/>
    <mergeCell ref="F134:F135"/>
    <mergeCell ref="G134:G135"/>
    <mergeCell ref="H134:H135"/>
    <mergeCell ref="J134:J135"/>
    <mergeCell ref="A116:A117"/>
    <mergeCell ref="F116:F117"/>
    <mergeCell ref="G116:G117"/>
    <mergeCell ref="H116:H117"/>
    <mergeCell ref="J116:J117"/>
    <mergeCell ref="A125:A126"/>
    <mergeCell ref="F125:F126"/>
    <mergeCell ref="G125:G126"/>
    <mergeCell ref="H125:H126"/>
    <mergeCell ref="J125:J126"/>
    <mergeCell ref="A131:B131"/>
    <mergeCell ref="A119:A120"/>
    <mergeCell ref="F110:F111"/>
    <mergeCell ref="G110:G111"/>
    <mergeCell ref="H110:H111"/>
    <mergeCell ref="J110:J111"/>
    <mergeCell ref="A113:A114"/>
    <mergeCell ref="F113:F114"/>
    <mergeCell ref="G113:G114"/>
    <mergeCell ref="H113:H114"/>
    <mergeCell ref="J113:J114"/>
    <mergeCell ref="A41:A42"/>
    <mergeCell ref="F41:F42"/>
    <mergeCell ref="G41:G42"/>
    <mergeCell ref="H41:H42"/>
    <mergeCell ref="J41:J42"/>
    <mergeCell ref="A44:A45"/>
    <mergeCell ref="F44:F45"/>
    <mergeCell ref="G44:G45"/>
    <mergeCell ref="H44:H45"/>
    <mergeCell ref="J44:J45"/>
    <mergeCell ref="G56:G57"/>
    <mergeCell ref="H56:H57"/>
    <mergeCell ref="J56:J57"/>
    <mergeCell ref="A47:A48"/>
    <mergeCell ref="F47:F48"/>
    <mergeCell ref="G47:G48"/>
    <mergeCell ref="H47:H48"/>
    <mergeCell ref="J47:J48"/>
    <mergeCell ref="F50:H50"/>
    <mergeCell ref="A24:A25"/>
    <mergeCell ref="F24:F25"/>
    <mergeCell ref="G24:G25"/>
    <mergeCell ref="H24:H25"/>
    <mergeCell ref="J24:J25"/>
    <mergeCell ref="A27:A28"/>
    <mergeCell ref="F27:F28"/>
    <mergeCell ref="G27:G28"/>
    <mergeCell ref="H27:H28"/>
    <mergeCell ref="J27:J28"/>
    <mergeCell ref="B19:J19"/>
    <mergeCell ref="A21:A22"/>
    <mergeCell ref="F21:F22"/>
    <mergeCell ref="G21:G22"/>
    <mergeCell ref="H21:H22"/>
    <mergeCell ref="I21:I22"/>
    <mergeCell ref="J21:J22"/>
    <mergeCell ref="A3:B3"/>
    <mergeCell ref="D3:J4"/>
    <mergeCell ref="A6:B6"/>
    <mergeCell ref="D6:J6"/>
    <mergeCell ref="A7:B7"/>
    <mergeCell ref="D7:J7"/>
    <mergeCell ref="A243:A244"/>
    <mergeCell ref="F243:F244"/>
    <mergeCell ref="G243:G244"/>
    <mergeCell ref="H243:H244"/>
    <mergeCell ref="J243:J244"/>
    <mergeCell ref="A30:A31"/>
    <mergeCell ref="F30:F31"/>
    <mergeCell ref="G30:G31"/>
    <mergeCell ref="H30:H31"/>
    <mergeCell ref="J30:J31"/>
    <mergeCell ref="A35:A36"/>
    <mergeCell ref="F35:F36"/>
    <mergeCell ref="G35:G36"/>
    <mergeCell ref="H35:H36"/>
    <mergeCell ref="J35:J36"/>
    <mergeCell ref="A38:A39"/>
    <mergeCell ref="F38:F39"/>
    <mergeCell ref="G38:G39"/>
    <mergeCell ref="H38:H39"/>
    <mergeCell ref="J38:J39"/>
    <mergeCell ref="B52:J52"/>
    <mergeCell ref="A54:B54"/>
    <mergeCell ref="A56:A57"/>
    <mergeCell ref="F56:F57"/>
    <mergeCell ref="A59:A60"/>
    <mergeCell ref="F59:F60"/>
    <mergeCell ref="G59:G60"/>
    <mergeCell ref="H59:H60"/>
    <mergeCell ref="J59:J60"/>
    <mergeCell ref="A62:A63"/>
    <mergeCell ref="F62:F63"/>
    <mergeCell ref="H62:H63"/>
    <mergeCell ref="J62:J63"/>
    <mergeCell ref="D305:H305"/>
    <mergeCell ref="H149:H150"/>
    <mergeCell ref="J149:J150"/>
    <mergeCell ref="A222:A223"/>
    <mergeCell ref="F222:F223"/>
    <mergeCell ref="G222:G223"/>
    <mergeCell ref="H222:H223"/>
    <mergeCell ref="J222:J223"/>
    <mergeCell ref="J197:J198"/>
    <mergeCell ref="A200:A201"/>
    <mergeCell ref="F200:F201"/>
    <mergeCell ref="G200:G201"/>
    <mergeCell ref="H200:H201"/>
    <mergeCell ref="J200:J201"/>
    <mergeCell ref="A203:A204"/>
    <mergeCell ref="A240:A241"/>
    <mergeCell ref="H171:H172"/>
    <mergeCell ref="J171:J172"/>
    <mergeCell ref="H191:H192"/>
    <mergeCell ref="J191:J192"/>
    <mergeCell ref="H186:H187"/>
    <mergeCell ref="J186:J187"/>
    <mergeCell ref="H240:H241"/>
    <mergeCell ref="J240:J241"/>
    <mergeCell ref="F240:F241"/>
    <mergeCell ref="G240:G241"/>
    <mergeCell ref="F101:F102"/>
    <mergeCell ref="G101:G102"/>
    <mergeCell ref="A65:A66"/>
    <mergeCell ref="F65:F66"/>
    <mergeCell ref="G65:G66"/>
    <mergeCell ref="A191:A192"/>
    <mergeCell ref="F191:F192"/>
    <mergeCell ref="G191:G192"/>
    <mergeCell ref="A171:A172"/>
    <mergeCell ref="F171:F172"/>
    <mergeCell ref="G171:G172"/>
    <mergeCell ref="A186:A187"/>
    <mergeCell ref="F186:F187"/>
    <mergeCell ref="G186:G187"/>
    <mergeCell ref="A194:A195"/>
    <mergeCell ref="F194:F195"/>
    <mergeCell ref="G194:G195"/>
    <mergeCell ref="F74:H74"/>
    <mergeCell ref="B76:J76"/>
    <mergeCell ref="A78:A79"/>
    <mergeCell ref="F83:H83"/>
    <mergeCell ref="B86:J86"/>
    <mergeCell ref="A32:A33"/>
    <mergeCell ref="F32:F33"/>
    <mergeCell ref="G32:G33"/>
    <mergeCell ref="H32:H33"/>
    <mergeCell ref="J32:J33"/>
    <mergeCell ref="A188:A189"/>
    <mergeCell ref="F188:F189"/>
    <mergeCell ref="G188:G189"/>
    <mergeCell ref="H188:H189"/>
    <mergeCell ref="J188:J189"/>
    <mergeCell ref="H65:H66"/>
    <mergeCell ref="J65:J66"/>
    <mergeCell ref="A68:A69"/>
    <mergeCell ref="F68:F69"/>
    <mergeCell ref="G68:G69"/>
    <mergeCell ref="H68:H69"/>
    <mergeCell ref="J68:J69"/>
    <mergeCell ref="J71:J72"/>
    <mergeCell ref="F104:F105"/>
    <mergeCell ref="G104:G105"/>
    <mergeCell ref="H104:H105"/>
    <mergeCell ref="J104:J105"/>
    <mergeCell ref="H98:H99"/>
    <mergeCell ref="J98:J99"/>
    <mergeCell ref="H194:H195"/>
    <mergeCell ref="J194:J195"/>
    <mergeCell ref="A197:A198"/>
    <mergeCell ref="F197:F198"/>
    <mergeCell ref="G197:G198"/>
    <mergeCell ref="H197:H198"/>
    <mergeCell ref="A71:A72"/>
    <mergeCell ref="F71:F72"/>
    <mergeCell ref="H71:H72"/>
    <mergeCell ref="G88:G89"/>
    <mergeCell ref="H88:H89"/>
    <mergeCell ref="A104:A105"/>
    <mergeCell ref="A101:A102"/>
    <mergeCell ref="H101:H102"/>
    <mergeCell ref="J101:J102"/>
    <mergeCell ref="B93:J93"/>
    <mergeCell ref="A98:A99"/>
    <mergeCell ref="F98:F99"/>
    <mergeCell ref="G98:G99"/>
    <mergeCell ref="A88:A89"/>
    <mergeCell ref="F88:F89"/>
    <mergeCell ref="J88:J89"/>
    <mergeCell ref="F91:H91"/>
    <mergeCell ref="A110:A111"/>
  </mergeCells>
  <printOptions horizontalCentered="1"/>
  <pageMargins left="0.31496062992125984" right="0.11811023622047245" top="0.74803149606299213" bottom="0.74803149606299213" header="0.31496062992125984" footer="0.31496062992125984"/>
  <pageSetup paperSize="9" scale="53" orientation="portrait" r:id="rId1"/>
  <rowBreaks count="2" manualBreakCount="2">
    <brk id="92" max="16383" man="1"/>
    <brk id="1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115" zoomScaleNormal="100" zoomScaleSheetLayoutView="115" workbookViewId="0">
      <selection activeCell="F37" sqref="F37"/>
    </sheetView>
  </sheetViews>
  <sheetFormatPr defaultColWidth="9.109375" defaultRowHeight="13.2" x14ac:dyDescent="0.25"/>
  <cols>
    <col min="1" max="1" width="5.109375" style="158" customWidth="1"/>
    <col min="2" max="2" width="63.33203125" style="159" customWidth="1"/>
    <col min="3" max="3" width="11" style="158" bestFit="1" customWidth="1"/>
    <col min="4" max="4" width="13.6640625" style="130" customWidth="1"/>
    <col min="5" max="5" width="15.109375" style="130" customWidth="1"/>
    <col min="6" max="6" width="15.6640625" style="130" bestFit="1" customWidth="1"/>
    <col min="7" max="7" width="11.109375" style="130" hidden="1" customWidth="1"/>
    <col min="8" max="8" width="15.44140625" style="130" hidden="1" customWidth="1"/>
    <col min="9" max="256" width="9.109375" style="130"/>
    <col min="257" max="257" width="5.109375" style="130" customWidth="1"/>
    <col min="258" max="258" width="63.33203125" style="130" customWidth="1"/>
    <col min="259" max="259" width="11" style="130" bestFit="1" customWidth="1"/>
    <col min="260" max="260" width="13.6640625" style="130" customWidth="1"/>
    <col min="261" max="261" width="15.109375" style="130" customWidth="1"/>
    <col min="262" max="262" width="15.6640625" style="130" bestFit="1" customWidth="1"/>
    <col min="263" max="264" width="0" style="130" hidden="1" customWidth="1"/>
    <col min="265" max="512" width="9.109375" style="130"/>
    <col min="513" max="513" width="5.109375" style="130" customWidth="1"/>
    <col min="514" max="514" width="63.33203125" style="130" customWidth="1"/>
    <col min="515" max="515" width="11" style="130" bestFit="1" customWidth="1"/>
    <col min="516" max="516" width="13.6640625" style="130" customWidth="1"/>
    <col min="517" max="517" width="15.109375" style="130" customWidth="1"/>
    <col min="518" max="518" width="15.6640625" style="130" bestFit="1" customWidth="1"/>
    <col min="519" max="520" width="0" style="130" hidden="1" customWidth="1"/>
    <col min="521" max="768" width="9.109375" style="130"/>
    <col min="769" max="769" width="5.109375" style="130" customWidth="1"/>
    <col min="770" max="770" width="63.33203125" style="130" customWidth="1"/>
    <col min="771" max="771" width="11" style="130" bestFit="1" customWidth="1"/>
    <col min="772" max="772" width="13.6640625" style="130" customWidth="1"/>
    <col min="773" max="773" width="15.109375" style="130" customWidth="1"/>
    <col min="774" max="774" width="15.6640625" style="130" bestFit="1" customWidth="1"/>
    <col min="775" max="776" width="0" style="130" hidden="1" customWidth="1"/>
    <col min="777" max="1024" width="9.109375" style="130"/>
    <col min="1025" max="1025" width="5.109375" style="130" customWidth="1"/>
    <col min="1026" max="1026" width="63.33203125" style="130" customWidth="1"/>
    <col min="1027" max="1027" width="11" style="130" bestFit="1" customWidth="1"/>
    <col min="1028" max="1028" width="13.6640625" style="130" customWidth="1"/>
    <col min="1029" max="1029" width="15.109375" style="130" customWidth="1"/>
    <col min="1030" max="1030" width="15.6640625" style="130" bestFit="1" customWidth="1"/>
    <col min="1031" max="1032" width="0" style="130" hidden="1" customWidth="1"/>
    <col min="1033" max="1280" width="9.109375" style="130"/>
    <col min="1281" max="1281" width="5.109375" style="130" customWidth="1"/>
    <col min="1282" max="1282" width="63.33203125" style="130" customWidth="1"/>
    <col min="1283" max="1283" width="11" style="130" bestFit="1" customWidth="1"/>
    <col min="1284" max="1284" width="13.6640625" style="130" customWidth="1"/>
    <col min="1285" max="1285" width="15.109375" style="130" customWidth="1"/>
    <col min="1286" max="1286" width="15.6640625" style="130" bestFit="1" customWidth="1"/>
    <col min="1287" max="1288" width="0" style="130" hidden="1" customWidth="1"/>
    <col min="1289" max="1536" width="9.109375" style="130"/>
    <col min="1537" max="1537" width="5.109375" style="130" customWidth="1"/>
    <col min="1538" max="1538" width="63.33203125" style="130" customWidth="1"/>
    <col min="1539" max="1539" width="11" style="130" bestFit="1" customWidth="1"/>
    <col min="1540" max="1540" width="13.6640625" style="130" customWidth="1"/>
    <col min="1541" max="1541" width="15.109375" style="130" customWidth="1"/>
    <col min="1542" max="1542" width="15.6640625" style="130" bestFit="1" customWidth="1"/>
    <col min="1543" max="1544" width="0" style="130" hidden="1" customWidth="1"/>
    <col min="1545" max="1792" width="9.109375" style="130"/>
    <col min="1793" max="1793" width="5.109375" style="130" customWidth="1"/>
    <col min="1794" max="1794" width="63.33203125" style="130" customWidth="1"/>
    <col min="1795" max="1795" width="11" style="130" bestFit="1" customWidth="1"/>
    <col min="1796" max="1796" width="13.6640625" style="130" customWidth="1"/>
    <col min="1797" max="1797" width="15.109375" style="130" customWidth="1"/>
    <col min="1798" max="1798" width="15.6640625" style="130" bestFit="1" customWidth="1"/>
    <col min="1799" max="1800" width="0" style="130" hidden="1" customWidth="1"/>
    <col min="1801" max="2048" width="9.109375" style="130"/>
    <col min="2049" max="2049" width="5.109375" style="130" customWidth="1"/>
    <col min="2050" max="2050" width="63.33203125" style="130" customWidth="1"/>
    <col min="2051" max="2051" width="11" style="130" bestFit="1" customWidth="1"/>
    <col min="2052" max="2052" width="13.6640625" style="130" customWidth="1"/>
    <col min="2053" max="2053" width="15.109375" style="130" customWidth="1"/>
    <col min="2054" max="2054" width="15.6640625" style="130" bestFit="1" customWidth="1"/>
    <col min="2055" max="2056" width="0" style="130" hidden="1" customWidth="1"/>
    <col min="2057" max="2304" width="9.109375" style="130"/>
    <col min="2305" max="2305" width="5.109375" style="130" customWidth="1"/>
    <col min="2306" max="2306" width="63.33203125" style="130" customWidth="1"/>
    <col min="2307" max="2307" width="11" style="130" bestFit="1" customWidth="1"/>
    <col min="2308" max="2308" width="13.6640625" style="130" customWidth="1"/>
    <col min="2309" max="2309" width="15.109375" style="130" customWidth="1"/>
    <col min="2310" max="2310" width="15.6640625" style="130" bestFit="1" customWidth="1"/>
    <col min="2311" max="2312" width="0" style="130" hidden="1" customWidth="1"/>
    <col min="2313" max="2560" width="9.109375" style="130"/>
    <col min="2561" max="2561" width="5.109375" style="130" customWidth="1"/>
    <col min="2562" max="2562" width="63.33203125" style="130" customWidth="1"/>
    <col min="2563" max="2563" width="11" style="130" bestFit="1" customWidth="1"/>
    <col min="2564" max="2564" width="13.6640625" style="130" customWidth="1"/>
    <col min="2565" max="2565" width="15.109375" style="130" customWidth="1"/>
    <col min="2566" max="2566" width="15.6640625" style="130" bestFit="1" customWidth="1"/>
    <col min="2567" max="2568" width="0" style="130" hidden="1" customWidth="1"/>
    <col min="2569" max="2816" width="9.109375" style="130"/>
    <col min="2817" max="2817" width="5.109375" style="130" customWidth="1"/>
    <col min="2818" max="2818" width="63.33203125" style="130" customWidth="1"/>
    <col min="2819" max="2819" width="11" style="130" bestFit="1" customWidth="1"/>
    <col min="2820" max="2820" width="13.6640625" style="130" customWidth="1"/>
    <col min="2821" max="2821" width="15.109375" style="130" customWidth="1"/>
    <col min="2822" max="2822" width="15.6640625" style="130" bestFit="1" customWidth="1"/>
    <col min="2823" max="2824" width="0" style="130" hidden="1" customWidth="1"/>
    <col min="2825" max="3072" width="9.109375" style="130"/>
    <col min="3073" max="3073" width="5.109375" style="130" customWidth="1"/>
    <col min="3074" max="3074" width="63.33203125" style="130" customWidth="1"/>
    <col min="3075" max="3075" width="11" style="130" bestFit="1" customWidth="1"/>
    <col min="3076" max="3076" width="13.6640625" style="130" customWidth="1"/>
    <col min="3077" max="3077" width="15.109375" style="130" customWidth="1"/>
    <col min="3078" max="3078" width="15.6640625" style="130" bestFit="1" customWidth="1"/>
    <col min="3079" max="3080" width="0" style="130" hidden="1" customWidth="1"/>
    <col min="3081" max="3328" width="9.109375" style="130"/>
    <col min="3329" max="3329" width="5.109375" style="130" customWidth="1"/>
    <col min="3330" max="3330" width="63.33203125" style="130" customWidth="1"/>
    <col min="3331" max="3331" width="11" style="130" bestFit="1" customWidth="1"/>
    <col min="3332" max="3332" width="13.6640625" style="130" customWidth="1"/>
    <col min="3333" max="3333" width="15.109375" style="130" customWidth="1"/>
    <col min="3334" max="3334" width="15.6640625" style="130" bestFit="1" customWidth="1"/>
    <col min="3335" max="3336" width="0" style="130" hidden="1" customWidth="1"/>
    <col min="3337" max="3584" width="9.109375" style="130"/>
    <col min="3585" max="3585" width="5.109375" style="130" customWidth="1"/>
    <col min="3586" max="3586" width="63.33203125" style="130" customWidth="1"/>
    <col min="3587" max="3587" width="11" style="130" bestFit="1" customWidth="1"/>
    <col min="3588" max="3588" width="13.6640625" style="130" customWidth="1"/>
    <col min="3589" max="3589" width="15.109375" style="130" customWidth="1"/>
    <col min="3590" max="3590" width="15.6640625" style="130" bestFit="1" customWidth="1"/>
    <col min="3591" max="3592" width="0" style="130" hidden="1" customWidth="1"/>
    <col min="3593" max="3840" width="9.109375" style="130"/>
    <col min="3841" max="3841" width="5.109375" style="130" customWidth="1"/>
    <col min="3842" max="3842" width="63.33203125" style="130" customWidth="1"/>
    <col min="3843" max="3843" width="11" style="130" bestFit="1" customWidth="1"/>
    <col min="3844" max="3844" width="13.6640625" style="130" customWidth="1"/>
    <col min="3845" max="3845" width="15.109375" style="130" customWidth="1"/>
    <col min="3846" max="3846" width="15.6640625" style="130" bestFit="1" customWidth="1"/>
    <col min="3847" max="3848" width="0" style="130" hidden="1" customWidth="1"/>
    <col min="3849" max="4096" width="9.109375" style="130"/>
    <col min="4097" max="4097" width="5.109375" style="130" customWidth="1"/>
    <col min="4098" max="4098" width="63.33203125" style="130" customWidth="1"/>
    <col min="4099" max="4099" width="11" style="130" bestFit="1" customWidth="1"/>
    <col min="4100" max="4100" width="13.6640625" style="130" customWidth="1"/>
    <col min="4101" max="4101" width="15.109375" style="130" customWidth="1"/>
    <col min="4102" max="4102" width="15.6640625" style="130" bestFit="1" customWidth="1"/>
    <col min="4103" max="4104" width="0" style="130" hidden="1" customWidth="1"/>
    <col min="4105" max="4352" width="9.109375" style="130"/>
    <col min="4353" max="4353" width="5.109375" style="130" customWidth="1"/>
    <col min="4354" max="4354" width="63.33203125" style="130" customWidth="1"/>
    <col min="4355" max="4355" width="11" style="130" bestFit="1" customWidth="1"/>
    <col min="4356" max="4356" width="13.6640625" style="130" customWidth="1"/>
    <col min="4357" max="4357" width="15.109375" style="130" customWidth="1"/>
    <col min="4358" max="4358" width="15.6640625" style="130" bestFit="1" customWidth="1"/>
    <col min="4359" max="4360" width="0" style="130" hidden="1" customWidth="1"/>
    <col min="4361" max="4608" width="9.109375" style="130"/>
    <col min="4609" max="4609" width="5.109375" style="130" customWidth="1"/>
    <col min="4610" max="4610" width="63.33203125" style="130" customWidth="1"/>
    <col min="4611" max="4611" width="11" style="130" bestFit="1" customWidth="1"/>
    <col min="4612" max="4612" width="13.6640625" style="130" customWidth="1"/>
    <col min="4613" max="4613" width="15.109375" style="130" customWidth="1"/>
    <col min="4614" max="4614" width="15.6640625" style="130" bestFit="1" customWidth="1"/>
    <col min="4615" max="4616" width="0" style="130" hidden="1" customWidth="1"/>
    <col min="4617" max="4864" width="9.109375" style="130"/>
    <col min="4865" max="4865" width="5.109375" style="130" customWidth="1"/>
    <col min="4866" max="4866" width="63.33203125" style="130" customWidth="1"/>
    <col min="4867" max="4867" width="11" style="130" bestFit="1" customWidth="1"/>
    <col min="4868" max="4868" width="13.6640625" style="130" customWidth="1"/>
    <col min="4869" max="4869" width="15.109375" style="130" customWidth="1"/>
    <col min="4870" max="4870" width="15.6640625" style="130" bestFit="1" customWidth="1"/>
    <col min="4871" max="4872" width="0" style="130" hidden="1" customWidth="1"/>
    <col min="4873" max="5120" width="9.109375" style="130"/>
    <col min="5121" max="5121" width="5.109375" style="130" customWidth="1"/>
    <col min="5122" max="5122" width="63.33203125" style="130" customWidth="1"/>
    <col min="5123" max="5123" width="11" style="130" bestFit="1" customWidth="1"/>
    <col min="5124" max="5124" width="13.6640625" style="130" customWidth="1"/>
    <col min="5125" max="5125" width="15.109375" style="130" customWidth="1"/>
    <col min="5126" max="5126" width="15.6640625" style="130" bestFit="1" customWidth="1"/>
    <col min="5127" max="5128" width="0" style="130" hidden="1" customWidth="1"/>
    <col min="5129" max="5376" width="9.109375" style="130"/>
    <col min="5377" max="5377" width="5.109375" style="130" customWidth="1"/>
    <col min="5378" max="5378" width="63.33203125" style="130" customWidth="1"/>
    <col min="5379" max="5379" width="11" style="130" bestFit="1" customWidth="1"/>
    <col min="5380" max="5380" width="13.6640625" style="130" customWidth="1"/>
    <col min="5381" max="5381" width="15.109375" style="130" customWidth="1"/>
    <col min="5382" max="5382" width="15.6640625" style="130" bestFit="1" customWidth="1"/>
    <col min="5383" max="5384" width="0" style="130" hidden="1" customWidth="1"/>
    <col min="5385" max="5632" width="9.109375" style="130"/>
    <col min="5633" max="5633" width="5.109375" style="130" customWidth="1"/>
    <col min="5634" max="5634" width="63.33203125" style="130" customWidth="1"/>
    <col min="5635" max="5635" width="11" style="130" bestFit="1" customWidth="1"/>
    <col min="5636" max="5636" width="13.6640625" style="130" customWidth="1"/>
    <col min="5637" max="5637" width="15.109375" style="130" customWidth="1"/>
    <col min="5638" max="5638" width="15.6640625" style="130" bestFit="1" customWidth="1"/>
    <col min="5639" max="5640" width="0" style="130" hidden="1" customWidth="1"/>
    <col min="5641" max="5888" width="9.109375" style="130"/>
    <col min="5889" max="5889" width="5.109375" style="130" customWidth="1"/>
    <col min="5890" max="5890" width="63.33203125" style="130" customWidth="1"/>
    <col min="5891" max="5891" width="11" style="130" bestFit="1" customWidth="1"/>
    <col min="5892" max="5892" width="13.6640625" style="130" customWidth="1"/>
    <col min="5893" max="5893" width="15.109375" style="130" customWidth="1"/>
    <col min="5894" max="5894" width="15.6640625" style="130" bestFit="1" customWidth="1"/>
    <col min="5895" max="5896" width="0" style="130" hidden="1" customWidth="1"/>
    <col min="5897" max="6144" width="9.109375" style="130"/>
    <col min="6145" max="6145" width="5.109375" style="130" customWidth="1"/>
    <col min="6146" max="6146" width="63.33203125" style="130" customWidth="1"/>
    <col min="6147" max="6147" width="11" style="130" bestFit="1" customWidth="1"/>
    <col min="6148" max="6148" width="13.6640625" style="130" customWidth="1"/>
    <col min="6149" max="6149" width="15.109375" style="130" customWidth="1"/>
    <col min="6150" max="6150" width="15.6640625" style="130" bestFit="1" customWidth="1"/>
    <col min="6151" max="6152" width="0" style="130" hidden="1" customWidth="1"/>
    <col min="6153" max="6400" width="9.109375" style="130"/>
    <col min="6401" max="6401" width="5.109375" style="130" customWidth="1"/>
    <col min="6402" max="6402" width="63.33203125" style="130" customWidth="1"/>
    <col min="6403" max="6403" width="11" style="130" bestFit="1" customWidth="1"/>
    <col min="6404" max="6404" width="13.6640625" style="130" customWidth="1"/>
    <col min="6405" max="6405" width="15.109375" style="130" customWidth="1"/>
    <col min="6406" max="6406" width="15.6640625" style="130" bestFit="1" customWidth="1"/>
    <col min="6407" max="6408" width="0" style="130" hidden="1" customWidth="1"/>
    <col min="6409" max="6656" width="9.109375" style="130"/>
    <col min="6657" max="6657" width="5.109375" style="130" customWidth="1"/>
    <col min="6658" max="6658" width="63.33203125" style="130" customWidth="1"/>
    <col min="6659" max="6659" width="11" style="130" bestFit="1" customWidth="1"/>
    <col min="6660" max="6660" width="13.6640625" style="130" customWidth="1"/>
    <col min="6661" max="6661" width="15.109375" style="130" customWidth="1"/>
    <col min="6662" max="6662" width="15.6640625" style="130" bestFit="1" customWidth="1"/>
    <col min="6663" max="6664" width="0" style="130" hidden="1" customWidth="1"/>
    <col min="6665" max="6912" width="9.109375" style="130"/>
    <col min="6913" max="6913" width="5.109375" style="130" customWidth="1"/>
    <col min="6914" max="6914" width="63.33203125" style="130" customWidth="1"/>
    <col min="6915" max="6915" width="11" style="130" bestFit="1" customWidth="1"/>
    <col min="6916" max="6916" width="13.6640625" style="130" customWidth="1"/>
    <col min="6917" max="6917" width="15.109375" style="130" customWidth="1"/>
    <col min="6918" max="6918" width="15.6640625" style="130" bestFit="1" customWidth="1"/>
    <col min="6919" max="6920" width="0" style="130" hidden="1" customWidth="1"/>
    <col min="6921" max="7168" width="9.109375" style="130"/>
    <col min="7169" max="7169" width="5.109375" style="130" customWidth="1"/>
    <col min="7170" max="7170" width="63.33203125" style="130" customWidth="1"/>
    <col min="7171" max="7171" width="11" style="130" bestFit="1" customWidth="1"/>
    <col min="7172" max="7172" width="13.6640625" style="130" customWidth="1"/>
    <col min="7173" max="7173" width="15.109375" style="130" customWidth="1"/>
    <col min="7174" max="7174" width="15.6640625" style="130" bestFit="1" customWidth="1"/>
    <col min="7175" max="7176" width="0" style="130" hidden="1" customWidth="1"/>
    <col min="7177" max="7424" width="9.109375" style="130"/>
    <col min="7425" max="7425" width="5.109375" style="130" customWidth="1"/>
    <col min="7426" max="7426" width="63.33203125" style="130" customWidth="1"/>
    <col min="7427" max="7427" width="11" style="130" bestFit="1" customWidth="1"/>
    <col min="7428" max="7428" width="13.6640625" style="130" customWidth="1"/>
    <col min="7429" max="7429" width="15.109375" style="130" customWidth="1"/>
    <col min="7430" max="7430" width="15.6640625" style="130" bestFit="1" customWidth="1"/>
    <col min="7431" max="7432" width="0" style="130" hidden="1" customWidth="1"/>
    <col min="7433" max="7680" width="9.109375" style="130"/>
    <col min="7681" max="7681" width="5.109375" style="130" customWidth="1"/>
    <col min="7682" max="7682" width="63.33203125" style="130" customWidth="1"/>
    <col min="7683" max="7683" width="11" style="130" bestFit="1" customWidth="1"/>
    <col min="7684" max="7684" width="13.6640625" style="130" customWidth="1"/>
    <col min="7685" max="7685" width="15.109375" style="130" customWidth="1"/>
    <col min="7686" max="7686" width="15.6640625" style="130" bestFit="1" customWidth="1"/>
    <col min="7687" max="7688" width="0" style="130" hidden="1" customWidth="1"/>
    <col min="7689" max="7936" width="9.109375" style="130"/>
    <col min="7937" max="7937" width="5.109375" style="130" customWidth="1"/>
    <col min="7938" max="7938" width="63.33203125" style="130" customWidth="1"/>
    <col min="7939" max="7939" width="11" style="130" bestFit="1" customWidth="1"/>
    <col min="7940" max="7940" width="13.6640625" style="130" customWidth="1"/>
    <col min="7941" max="7941" width="15.109375" style="130" customWidth="1"/>
    <col min="7942" max="7942" width="15.6640625" style="130" bestFit="1" customWidth="1"/>
    <col min="7943" max="7944" width="0" style="130" hidden="1" customWidth="1"/>
    <col min="7945" max="8192" width="9.109375" style="130"/>
    <col min="8193" max="8193" width="5.109375" style="130" customWidth="1"/>
    <col min="8194" max="8194" width="63.33203125" style="130" customWidth="1"/>
    <col min="8195" max="8195" width="11" style="130" bestFit="1" customWidth="1"/>
    <col min="8196" max="8196" width="13.6640625" style="130" customWidth="1"/>
    <col min="8197" max="8197" width="15.109375" style="130" customWidth="1"/>
    <col min="8198" max="8198" width="15.6640625" style="130" bestFit="1" customWidth="1"/>
    <col min="8199" max="8200" width="0" style="130" hidden="1" customWidth="1"/>
    <col min="8201" max="8448" width="9.109375" style="130"/>
    <col min="8449" max="8449" width="5.109375" style="130" customWidth="1"/>
    <col min="8450" max="8450" width="63.33203125" style="130" customWidth="1"/>
    <col min="8451" max="8451" width="11" style="130" bestFit="1" customWidth="1"/>
    <col min="8452" max="8452" width="13.6640625" style="130" customWidth="1"/>
    <col min="8453" max="8453" width="15.109375" style="130" customWidth="1"/>
    <col min="8454" max="8454" width="15.6640625" style="130" bestFit="1" customWidth="1"/>
    <col min="8455" max="8456" width="0" style="130" hidden="1" customWidth="1"/>
    <col min="8457" max="8704" width="9.109375" style="130"/>
    <col min="8705" max="8705" width="5.109375" style="130" customWidth="1"/>
    <col min="8706" max="8706" width="63.33203125" style="130" customWidth="1"/>
    <col min="8707" max="8707" width="11" style="130" bestFit="1" customWidth="1"/>
    <col min="8708" max="8708" width="13.6640625" style="130" customWidth="1"/>
    <col min="8709" max="8709" width="15.109375" style="130" customWidth="1"/>
    <col min="8710" max="8710" width="15.6640625" style="130" bestFit="1" customWidth="1"/>
    <col min="8711" max="8712" width="0" style="130" hidden="1" customWidth="1"/>
    <col min="8713" max="8960" width="9.109375" style="130"/>
    <col min="8961" max="8961" width="5.109375" style="130" customWidth="1"/>
    <col min="8962" max="8962" width="63.33203125" style="130" customWidth="1"/>
    <col min="8963" max="8963" width="11" style="130" bestFit="1" customWidth="1"/>
    <col min="8964" max="8964" width="13.6640625" style="130" customWidth="1"/>
    <col min="8965" max="8965" width="15.109375" style="130" customWidth="1"/>
    <col min="8966" max="8966" width="15.6640625" style="130" bestFit="1" customWidth="1"/>
    <col min="8967" max="8968" width="0" style="130" hidden="1" customWidth="1"/>
    <col min="8969" max="9216" width="9.109375" style="130"/>
    <col min="9217" max="9217" width="5.109375" style="130" customWidth="1"/>
    <col min="9218" max="9218" width="63.33203125" style="130" customWidth="1"/>
    <col min="9219" max="9219" width="11" style="130" bestFit="1" customWidth="1"/>
    <col min="9220" max="9220" width="13.6640625" style="130" customWidth="1"/>
    <col min="9221" max="9221" width="15.109375" style="130" customWidth="1"/>
    <col min="9222" max="9222" width="15.6640625" style="130" bestFit="1" customWidth="1"/>
    <col min="9223" max="9224" width="0" style="130" hidden="1" customWidth="1"/>
    <col min="9225" max="9472" width="9.109375" style="130"/>
    <col min="9473" max="9473" width="5.109375" style="130" customWidth="1"/>
    <col min="9474" max="9474" width="63.33203125" style="130" customWidth="1"/>
    <col min="9475" max="9475" width="11" style="130" bestFit="1" customWidth="1"/>
    <col min="9476" max="9476" width="13.6640625" style="130" customWidth="1"/>
    <col min="9477" max="9477" width="15.109375" style="130" customWidth="1"/>
    <col min="9478" max="9478" width="15.6640625" style="130" bestFit="1" customWidth="1"/>
    <col min="9479" max="9480" width="0" style="130" hidden="1" customWidth="1"/>
    <col min="9481" max="9728" width="9.109375" style="130"/>
    <col min="9729" max="9729" width="5.109375" style="130" customWidth="1"/>
    <col min="9730" max="9730" width="63.33203125" style="130" customWidth="1"/>
    <col min="9731" max="9731" width="11" style="130" bestFit="1" customWidth="1"/>
    <col min="9732" max="9732" width="13.6640625" style="130" customWidth="1"/>
    <col min="9733" max="9733" width="15.109375" style="130" customWidth="1"/>
    <col min="9734" max="9734" width="15.6640625" style="130" bestFit="1" customWidth="1"/>
    <col min="9735" max="9736" width="0" style="130" hidden="1" customWidth="1"/>
    <col min="9737" max="9984" width="9.109375" style="130"/>
    <col min="9985" max="9985" width="5.109375" style="130" customWidth="1"/>
    <col min="9986" max="9986" width="63.33203125" style="130" customWidth="1"/>
    <col min="9987" max="9987" width="11" style="130" bestFit="1" customWidth="1"/>
    <col min="9988" max="9988" width="13.6640625" style="130" customWidth="1"/>
    <col min="9989" max="9989" width="15.109375" style="130" customWidth="1"/>
    <col min="9990" max="9990" width="15.6640625" style="130" bestFit="1" customWidth="1"/>
    <col min="9991" max="9992" width="0" style="130" hidden="1" customWidth="1"/>
    <col min="9993" max="10240" width="9.109375" style="130"/>
    <col min="10241" max="10241" width="5.109375" style="130" customWidth="1"/>
    <col min="10242" max="10242" width="63.33203125" style="130" customWidth="1"/>
    <col min="10243" max="10243" width="11" style="130" bestFit="1" customWidth="1"/>
    <col min="10244" max="10244" width="13.6640625" style="130" customWidth="1"/>
    <col min="10245" max="10245" width="15.109375" style="130" customWidth="1"/>
    <col min="10246" max="10246" width="15.6640625" style="130" bestFit="1" customWidth="1"/>
    <col min="10247" max="10248" width="0" style="130" hidden="1" customWidth="1"/>
    <col min="10249" max="10496" width="9.109375" style="130"/>
    <col min="10497" max="10497" width="5.109375" style="130" customWidth="1"/>
    <col min="10498" max="10498" width="63.33203125" style="130" customWidth="1"/>
    <col min="10499" max="10499" width="11" style="130" bestFit="1" customWidth="1"/>
    <col min="10500" max="10500" width="13.6640625" style="130" customWidth="1"/>
    <col min="10501" max="10501" width="15.109375" style="130" customWidth="1"/>
    <col min="10502" max="10502" width="15.6640625" style="130" bestFit="1" customWidth="1"/>
    <col min="10503" max="10504" width="0" style="130" hidden="1" customWidth="1"/>
    <col min="10505" max="10752" width="9.109375" style="130"/>
    <col min="10753" max="10753" width="5.109375" style="130" customWidth="1"/>
    <col min="10754" max="10754" width="63.33203125" style="130" customWidth="1"/>
    <col min="10755" max="10755" width="11" style="130" bestFit="1" customWidth="1"/>
    <col min="10756" max="10756" width="13.6640625" style="130" customWidth="1"/>
    <col min="10757" max="10757" width="15.109375" style="130" customWidth="1"/>
    <col min="10758" max="10758" width="15.6640625" style="130" bestFit="1" customWidth="1"/>
    <col min="10759" max="10760" width="0" style="130" hidden="1" customWidth="1"/>
    <col min="10761" max="11008" width="9.109375" style="130"/>
    <col min="11009" max="11009" width="5.109375" style="130" customWidth="1"/>
    <col min="11010" max="11010" width="63.33203125" style="130" customWidth="1"/>
    <col min="11011" max="11011" width="11" style="130" bestFit="1" customWidth="1"/>
    <col min="11012" max="11012" width="13.6640625" style="130" customWidth="1"/>
    <col min="11013" max="11013" width="15.109375" style="130" customWidth="1"/>
    <col min="11014" max="11014" width="15.6640625" style="130" bestFit="1" customWidth="1"/>
    <col min="11015" max="11016" width="0" style="130" hidden="1" customWidth="1"/>
    <col min="11017" max="11264" width="9.109375" style="130"/>
    <col min="11265" max="11265" width="5.109375" style="130" customWidth="1"/>
    <col min="11266" max="11266" width="63.33203125" style="130" customWidth="1"/>
    <col min="11267" max="11267" width="11" style="130" bestFit="1" customWidth="1"/>
    <col min="11268" max="11268" width="13.6640625" style="130" customWidth="1"/>
    <col min="11269" max="11269" width="15.109375" style="130" customWidth="1"/>
    <col min="11270" max="11270" width="15.6640625" style="130" bestFit="1" customWidth="1"/>
    <col min="11271" max="11272" width="0" style="130" hidden="1" customWidth="1"/>
    <col min="11273" max="11520" width="9.109375" style="130"/>
    <col min="11521" max="11521" width="5.109375" style="130" customWidth="1"/>
    <col min="11522" max="11522" width="63.33203125" style="130" customWidth="1"/>
    <col min="11523" max="11523" width="11" style="130" bestFit="1" customWidth="1"/>
    <col min="11524" max="11524" width="13.6640625" style="130" customWidth="1"/>
    <col min="11525" max="11525" width="15.109375" style="130" customWidth="1"/>
    <col min="11526" max="11526" width="15.6640625" style="130" bestFit="1" customWidth="1"/>
    <col min="11527" max="11528" width="0" style="130" hidden="1" customWidth="1"/>
    <col min="11529" max="11776" width="9.109375" style="130"/>
    <col min="11777" max="11777" width="5.109375" style="130" customWidth="1"/>
    <col min="11778" max="11778" width="63.33203125" style="130" customWidth="1"/>
    <col min="11779" max="11779" width="11" style="130" bestFit="1" customWidth="1"/>
    <col min="11780" max="11780" width="13.6640625" style="130" customWidth="1"/>
    <col min="11781" max="11781" width="15.109375" style="130" customWidth="1"/>
    <col min="11782" max="11782" width="15.6640625" style="130" bestFit="1" customWidth="1"/>
    <col min="11783" max="11784" width="0" style="130" hidden="1" customWidth="1"/>
    <col min="11785" max="12032" width="9.109375" style="130"/>
    <col min="12033" max="12033" width="5.109375" style="130" customWidth="1"/>
    <col min="12034" max="12034" width="63.33203125" style="130" customWidth="1"/>
    <col min="12035" max="12035" width="11" style="130" bestFit="1" customWidth="1"/>
    <col min="12036" max="12036" width="13.6640625" style="130" customWidth="1"/>
    <col min="12037" max="12037" width="15.109375" style="130" customWidth="1"/>
    <col min="12038" max="12038" width="15.6640625" style="130" bestFit="1" customWidth="1"/>
    <col min="12039" max="12040" width="0" style="130" hidden="1" customWidth="1"/>
    <col min="12041" max="12288" width="9.109375" style="130"/>
    <col min="12289" max="12289" width="5.109375" style="130" customWidth="1"/>
    <col min="12290" max="12290" width="63.33203125" style="130" customWidth="1"/>
    <col min="12291" max="12291" width="11" style="130" bestFit="1" customWidth="1"/>
    <col min="12292" max="12292" width="13.6640625" style="130" customWidth="1"/>
    <col min="12293" max="12293" width="15.109375" style="130" customWidth="1"/>
    <col min="12294" max="12294" width="15.6640625" style="130" bestFit="1" customWidth="1"/>
    <col min="12295" max="12296" width="0" style="130" hidden="1" customWidth="1"/>
    <col min="12297" max="12544" width="9.109375" style="130"/>
    <col min="12545" max="12545" width="5.109375" style="130" customWidth="1"/>
    <col min="12546" max="12546" width="63.33203125" style="130" customWidth="1"/>
    <col min="12547" max="12547" width="11" style="130" bestFit="1" customWidth="1"/>
    <col min="12548" max="12548" width="13.6640625" style="130" customWidth="1"/>
    <col min="12549" max="12549" width="15.109375" style="130" customWidth="1"/>
    <col min="12550" max="12550" width="15.6640625" style="130" bestFit="1" customWidth="1"/>
    <col min="12551" max="12552" width="0" style="130" hidden="1" customWidth="1"/>
    <col min="12553" max="12800" width="9.109375" style="130"/>
    <col min="12801" max="12801" width="5.109375" style="130" customWidth="1"/>
    <col min="12802" max="12802" width="63.33203125" style="130" customWidth="1"/>
    <col min="12803" max="12803" width="11" style="130" bestFit="1" customWidth="1"/>
    <col min="12804" max="12804" width="13.6640625" style="130" customWidth="1"/>
    <col min="12805" max="12805" width="15.109375" style="130" customWidth="1"/>
    <col min="12806" max="12806" width="15.6640625" style="130" bestFit="1" customWidth="1"/>
    <col min="12807" max="12808" width="0" style="130" hidden="1" customWidth="1"/>
    <col min="12809" max="13056" width="9.109375" style="130"/>
    <col min="13057" max="13057" width="5.109375" style="130" customWidth="1"/>
    <col min="13058" max="13058" width="63.33203125" style="130" customWidth="1"/>
    <col min="13059" max="13059" width="11" style="130" bestFit="1" customWidth="1"/>
    <col min="13060" max="13060" width="13.6640625" style="130" customWidth="1"/>
    <col min="13061" max="13061" width="15.109375" style="130" customWidth="1"/>
    <col min="13062" max="13062" width="15.6640625" style="130" bestFit="1" customWidth="1"/>
    <col min="13063" max="13064" width="0" style="130" hidden="1" customWidth="1"/>
    <col min="13065" max="13312" width="9.109375" style="130"/>
    <col min="13313" max="13313" width="5.109375" style="130" customWidth="1"/>
    <col min="13314" max="13314" width="63.33203125" style="130" customWidth="1"/>
    <col min="13315" max="13315" width="11" style="130" bestFit="1" customWidth="1"/>
    <col min="13316" max="13316" width="13.6640625" style="130" customWidth="1"/>
    <col min="13317" max="13317" width="15.109375" style="130" customWidth="1"/>
    <col min="13318" max="13318" width="15.6640625" style="130" bestFit="1" customWidth="1"/>
    <col min="13319" max="13320" width="0" style="130" hidden="1" customWidth="1"/>
    <col min="13321" max="13568" width="9.109375" style="130"/>
    <col min="13569" max="13569" width="5.109375" style="130" customWidth="1"/>
    <col min="13570" max="13570" width="63.33203125" style="130" customWidth="1"/>
    <col min="13571" max="13571" width="11" style="130" bestFit="1" customWidth="1"/>
    <col min="13572" max="13572" width="13.6640625" style="130" customWidth="1"/>
    <col min="13573" max="13573" width="15.109375" style="130" customWidth="1"/>
    <col min="13574" max="13574" width="15.6640625" style="130" bestFit="1" customWidth="1"/>
    <col min="13575" max="13576" width="0" style="130" hidden="1" customWidth="1"/>
    <col min="13577" max="13824" width="9.109375" style="130"/>
    <col min="13825" max="13825" width="5.109375" style="130" customWidth="1"/>
    <col min="13826" max="13826" width="63.33203125" style="130" customWidth="1"/>
    <col min="13827" max="13827" width="11" style="130" bestFit="1" customWidth="1"/>
    <col min="13828" max="13828" width="13.6640625" style="130" customWidth="1"/>
    <col min="13829" max="13829" width="15.109375" style="130" customWidth="1"/>
    <col min="13830" max="13830" width="15.6640625" style="130" bestFit="1" customWidth="1"/>
    <col min="13831" max="13832" width="0" style="130" hidden="1" customWidth="1"/>
    <col min="13833" max="14080" width="9.109375" style="130"/>
    <col min="14081" max="14081" width="5.109375" style="130" customWidth="1"/>
    <col min="14082" max="14082" width="63.33203125" style="130" customWidth="1"/>
    <col min="14083" max="14083" width="11" style="130" bestFit="1" customWidth="1"/>
    <col min="14084" max="14084" width="13.6640625" style="130" customWidth="1"/>
    <col min="14085" max="14085" width="15.109375" style="130" customWidth="1"/>
    <col min="14086" max="14086" width="15.6640625" style="130" bestFit="1" customWidth="1"/>
    <col min="14087" max="14088" width="0" style="130" hidden="1" customWidth="1"/>
    <col min="14089" max="14336" width="9.109375" style="130"/>
    <col min="14337" max="14337" width="5.109375" style="130" customWidth="1"/>
    <col min="14338" max="14338" width="63.33203125" style="130" customWidth="1"/>
    <col min="14339" max="14339" width="11" style="130" bestFit="1" customWidth="1"/>
    <col min="14340" max="14340" width="13.6640625" style="130" customWidth="1"/>
    <col min="14341" max="14341" width="15.109375" style="130" customWidth="1"/>
    <col min="14342" max="14342" width="15.6640625" style="130" bestFit="1" customWidth="1"/>
    <col min="14343" max="14344" width="0" style="130" hidden="1" customWidth="1"/>
    <col min="14345" max="14592" width="9.109375" style="130"/>
    <col min="14593" max="14593" width="5.109375" style="130" customWidth="1"/>
    <col min="14594" max="14594" width="63.33203125" style="130" customWidth="1"/>
    <col min="14595" max="14595" width="11" style="130" bestFit="1" customWidth="1"/>
    <col min="14596" max="14596" width="13.6640625" style="130" customWidth="1"/>
    <col min="14597" max="14597" width="15.109375" style="130" customWidth="1"/>
    <col min="14598" max="14598" width="15.6640625" style="130" bestFit="1" customWidth="1"/>
    <col min="14599" max="14600" width="0" style="130" hidden="1" customWidth="1"/>
    <col min="14601" max="14848" width="9.109375" style="130"/>
    <col min="14849" max="14849" width="5.109375" style="130" customWidth="1"/>
    <col min="14850" max="14850" width="63.33203125" style="130" customWidth="1"/>
    <col min="14851" max="14851" width="11" style="130" bestFit="1" customWidth="1"/>
    <col min="14852" max="14852" width="13.6640625" style="130" customWidth="1"/>
    <col min="14853" max="14853" width="15.109375" style="130" customWidth="1"/>
    <col min="14854" max="14854" width="15.6640625" style="130" bestFit="1" customWidth="1"/>
    <col min="14855" max="14856" width="0" style="130" hidden="1" customWidth="1"/>
    <col min="14857" max="15104" width="9.109375" style="130"/>
    <col min="15105" max="15105" width="5.109375" style="130" customWidth="1"/>
    <col min="15106" max="15106" width="63.33203125" style="130" customWidth="1"/>
    <col min="15107" max="15107" width="11" style="130" bestFit="1" customWidth="1"/>
    <col min="15108" max="15108" width="13.6640625" style="130" customWidth="1"/>
    <col min="15109" max="15109" width="15.109375" style="130" customWidth="1"/>
    <col min="15110" max="15110" width="15.6640625" style="130" bestFit="1" customWidth="1"/>
    <col min="15111" max="15112" width="0" style="130" hidden="1" customWidth="1"/>
    <col min="15113" max="15360" width="9.109375" style="130"/>
    <col min="15361" max="15361" width="5.109375" style="130" customWidth="1"/>
    <col min="15362" max="15362" width="63.33203125" style="130" customWidth="1"/>
    <col min="15363" max="15363" width="11" style="130" bestFit="1" customWidth="1"/>
    <col min="15364" max="15364" width="13.6640625" style="130" customWidth="1"/>
    <col min="15365" max="15365" width="15.109375" style="130" customWidth="1"/>
    <col min="15366" max="15366" width="15.6640625" style="130" bestFit="1" customWidth="1"/>
    <col min="15367" max="15368" width="0" style="130" hidden="1" customWidth="1"/>
    <col min="15369" max="15616" width="9.109375" style="130"/>
    <col min="15617" max="15617" width="5.109375" style="130" customWidth="1"/>
    <col min="15618" max="15618" width="63.33203125" style="130" customWidth="1"/>
    <col min="15619" max="15619" width="11" style="130" bestFit="1" customWidth="1"/>
    <col min="15620" max="15620" width="13.6640625" style="130" customWidth="1"/>
    <col min="15621" max="15621" width="15.109375" style="130" customWidth="1"/>
    <col min="15622" max="15622" width="15.6640625" style="130" bestFit="1" customWidth="1"/>
    <col min="15623" max="15624" width="0" style="130" hidden="1" customWidth="1"/>
    <col min="15625" max="15872" width="9.109375" style="130"/>
    <col min="15873" max="15873" width="5.109375" style="130" customWidth="1"/>
    <col min="15874" max="15874" width="63.33203125" style="130" customWidth="1"/>
    <col min="15875" max="15875" width="11" style="130" bestFit="1" customWidth="1"/>
    <col min="15876" max="15876" width="13.6640625" style="130" customWidth="1"/>
    <col min="15877" max="15877" width="15.109375" style="130" customWidth="1"/>
    <col min="15878" max="15878" width="15.6640625" style="130" bestFit="1" customWidth="1"/>
    <col min="15879" max="15880" width="0" style="130" hidden="1" customWidth="1"/>
    <col min="15881" max="16128" width="9.109375" style="130"/>
    <col min="16129" max="16129" width="5.109375" style="130" customWidth="1"/>
    <col min="16130" max="16130" width="63.33203125" style="130" customWidth="1"/>
    <col min="16131" max="16131" width="11" style="130" bestFit="1" customWidth="1"/>
    <col min="16132" max="16132" width="13.6640625" style="130" customWidth="1"/>
    <col min="16133" max="16133" width="15.109375" style="130" customWidth="1"/>
    <col min="16134" max="16134" width="15.6640625" style="130" bestFit="1" customWidth="1"/>
    <col min="16135" max="16136" width="0" style="130" hidden="1" customWidth="1"/>
    <col min="16137" max="16384" width="9.109375" style="130"/>
  </cols>
  <sheetData>
    <row r="1" spans="1:8" s="127" customFormat="1" ht="39.75" customHeight="1" thickBot="1" x14ac:dyDescent="0.35">
      <c r="A1" s="332" t="s">
        <v>170</v>
      </c>
      <c r="B1" s="333"/>
      <c r="C1" s="333"/>
      <c r="D1" s="333"/>
      <c r="E1" s="333"/>
      <c r="F1" s="334"/>
    </row>
    <row r="2" spans="1:8" ht="20.25" hidden="1" customHeight="1" thickBot="1" x14ac:dyDescent="0.3">
      <c r="A2" s="128"/>
      <c r="B2" s="129"/>
      <c r="C2" s="129"/>
      <c r="D2" s="335" t="s">
        <v>171</v>
      </c>
      <c r="E2" s="336"/>
      <c r="F2" s="337"/>
      <c r="G2" s="338" t="s">
        <v>172</v>
      </c>
      <c r="H2" s="339"/>
    </row>
    <row r="3" spans="1:8" s="133" customFormat="1" ht="43.5" customHeight="1" x14ac:dyDescent="0.2">
      <c r="A3" s="131" t="s">
        <v>173</v>
      </c>
      <c r="B3" s="132" t="s">
        <v>174</v>
      </c>
      <c r="C3" s="131" t="s">
        <v>175</v>
      </c>
      <c r="D3" s="131" t="s">
        <v>176</v>
      </c>
      <c r="E3" s="131" t="s">
        <v>177</v>
      </c>
      <c r="F3" s="131" t="s">
        <v>178</v>
      </c>
      <c r="G3" s="131" t="s">
        <v>176</v>
      </c>
      <c r="H3" s="131" t="s">
        <v>179</v>
      </c>
    </row>
    <row r="4" spans="1:8" s="134" customFormat="1" ht="20.25" customHeight="1" x14ac:dyDescent="0.3">
      <c r="A4" s="340" t="s">
        <v>180</v>
      </c>
      <c r="B4" s="340"/>
      <c r="C4" s="340"/>
      <c r="D4" s="340"/>
      <c r="E4" s="340"/>
      <c r="F4" s="340"/>
      <c r="G4" s="340"/>
      <c r="H4" s="340"/>
    </row>
    <row r="5" spans="1:8" s="134" customFormat="1" ht="20.25" customHeight="1" x14ac:dyDescent="0.3">
      <c r="A5" s="135"/>
      <c r="B5" s="340" t="s">
        <v>181</v>
      </c>
      <c r="C5" s="340"/>
      <c r="D5" s="340"/>
      <c r="E5" s="340"/>
      <c r="F5" s="340"/>
      <c r="G5" s="340"/>
      <c r="H5" s="340"/>
    </row>
    <row r="6" spans="1:8" s="137" customFormat="1" ht="17.399999999999999" customHeight="1" x14ac:dyDescent="0.3">
      <c r="A6" s="328">
        <v>1</v>
      </c>
      <c r="B6" s="225" t="s">
        <v>351</v>
      </c>
      <c r="C6" s="329" t="s">
        <v>182</v>
      </c>
      <c r="D6" s="330">
        <v>1</v>
      </c>
      <c r="E6" s="331"/>
      <c r="F6" s="331"/>
      <c r="G6" s="330">
        <v>1</v>
      </c>
      <c r="H6" s="327">
        <v>350</v>
      </c>
    </row>
    <row r="7" spans="1:8" s="137" customFormat="1" ht="21.6" x14ac:dyDescent="0.3">
      <c r="A7" s="328"/>
      <c r="B7" s="136" t="s">
        <v>280</v>
      </c>
      <c r="C7" s="329"/>
      <c r="D7" s="330"/>
      <c r="E7" s="331"/>
      <c r="F7" s="331"/>
      <c r="G7" s="330"/>
      <c r="H7" s="327"/>
    </row>
    <row r="8" spans="1:8" s="137" customFormat="1" ht="23.25" customHeight="1" x14ac:dyDescent="0.3">
      <c r="A8" s="328">
        <v>2</v>
      </c>
      <c r="B8" s="225" t="s">
        <v>343</v>
      </c>
      <c r="C8" s="329" t="s">
        <v>182</v>
      </c>
      <c r="D8" s="330">
        <v>3</v>
      </c>
      <c r="E8" s="331"/>
      <c r="F8" s="331"/>
      <c r="G8" s="330">
        <v>2</v>
      </c>
      <c r="H8" s="327">
        <v>360</v>
      </c>
    </row>
    <row r="9" spans="1:8" s="137" customFormat="1" ht="15.6" customHeight="1" x14ac:dyDescent="0.3">
      <c r="A9" s="328"/>
      <c r="B9" s="136" t="s">
        <v>281</v>
      </c>
      <c r="C9" s="329"/>
      <c r="D9" s="330"/>
      <c r="E9" s="331"/>
      <c r="F9" s="331"/>
      <c r="G9" s="330"/>
      <c r="H9" s="327"/>
    </row>
    <row r="10" spans="1:8" s="137" customFormat="1" ht="30" customHeight="1" x14ac:dyDescent="0.3">
      <c r="A10" s="328">
        <v>3</v>
      </c>
      <c r="B10" s="136" t="s">
        <v>183</v>
      </c>
      <c r="C10" s="329" t="s">
        <v>50</v>
      </c>
      <c r="D10" s="330">
        <v>980</v>
      </c>
      <c r="E10" s="331"/>
      <c r="F10" s="331"/>
      <c r="G10" s="330">
        <v>250</v>
      </c>
      <c r="H10" s="327">
        <v>375</v>
      </c>
    </row>
    <row r="11" spans="1:8" s="137" customFormat="1" ht="31.5" customHeight="1" x14ac:dyDescent="0.3">
      <c r="A11" s="328"/>
      <c r="B11" s="136" t="s">
        <v>184</v>
      </c>
      <c r="C11" s="329"/>
      <c r="D11" s="330"/>
      <c r="E11" s="331"/>
      <c r="F11" s="331"/>
      <c r="G11" s="330"/>
      <c r="H11" s="327"/>
    </row>
    <row r="12" spans="1:8" s="138" customFormat="1" ht="27" customHeight="1" x14ac:dyDescent="0.2">
      <c r="A12" s="328">
        <v>4</v>
      </c>
      <c r="B12" s="136" t="s">
        <v>282</v>
      </c>
      <c r="C12" s="329" t="s">
        <v>50</v>
      </c>
      <c r="D12" s="330">
        <v>45</v>
      </c>
      <c r="E12" s="331"/>
      <c r="F12" s="331"/>
      <c r="G12" s="330">
        <v>600</v>
      </c>
      <c r="H12" s="327">
        <v>1080</v>
      </c>
    </row>
    <row r="13" spans="1:8" s="138" customFormat="1" ht="30.75" customHeight="1" x14ac:dyDescent="0.2">
      <c r="A13" s="328"/>
      <c r="B13" s="136" t="s">
        <v>288</v>
      </c>
      <c r="C13" s="329"/>
      <c r="D13" s="330"/>
      <c r="E13" s="331"/>
      <c r="F13" s="331"/>
      <c r="G13" s="330"/>
      <c r="H13" s="327"/>
    </row>
    <row r="14" spans="1:8" s="138" customFormat="1" ht="27" customHeight="1" x14ac:dyDescent="0.2">
      <c r="A14" s="328">
        <v>5</v>
      </c>
      <c r="B14" s="136" t="s">
        <v>287</v>
      </c>
      <c r="C14" s="329" t="s">
        <v>50</v>
      </c>
      <c r="D14" s="330">
        <f>30</f>
        <v>30</v>
      </c>
      <c r="E14" s="331"/>
      <c r="F14" s="331"/>
      <c r="G14" s="330">
        <v>600</v>
      </c>
      <c r="H14" s="327">
        <v>1080</v>
      </c>
    </row>
    <row r="15" spans="1:8" s="138" customFormat="1" ht="30.75" customHeight="1" x14ac:dyDescent="0.2">
      <c r="A15" s="328"/>
      <c r="B15" s="136" t="s">
        <v>289</v>
      </c>
      <c r="C15" s="329"/>
      <c r="D15" s="330"/>
      <c r="E15" s="331"/>
      <c r="F15" s="331"/>
      <c r="G15" s="330"/>
      <c r="H15" s="327"/>
    </row>
    <row r="16" spans="1:8" s="138" customFormat="1" ht="27" customHeight="1" x14ac:dyDescent="0.2">
      <c r="A16" s="328">
        <v>6</v>
      </c>
      <c r="B16" s="136" t="s">
        <v>286</v>
      </c>
      <c r="C16" s="329" t="s">
        <v>50</v>
      </c>
      <c r="D16" s="330">
        <v>960</v>
      </c>
      <c r="E16" s="331"/>
      <c r="F16" s="331"/>
      <c r="G16" s="330">
        <v>600</v>
      </c>
      <c r="H16" s="327">
        <v>1080</v>
      </c>
    </row>
    <row r="17" spans="1:8" s="138" customFormat="1" ht="30.75" customHeight="1" x14ac:dyDescent="0.2">
      <c r="A17" s="328"/>
      <c r="B17" s="136" t="s">
        <v>285</v>
      </c>
      <c r="C17" s="329"/>
      <c r="D17" s="330"/>
      <c r="E17" s="331"/>
      <c r="F17" s="331"/>
      <c r="G17" s="330"/>
      <c r="H17" s="327"/>
    </row>
    <row r="18" spans="1:8" s="138" customFormat="1" ht="23.25" customHeight="1" x14ac:dyDescent="0.2">
      <c r="A18" s="328">
        <v>7</v>
      </c>
      <c r="B18" s="136" t="s">
        <v>185</v>
      </c>
      <c r="C18" s="329" t="s">
        <v>186</v>
      </c>
      <c r="D18" s="330">
        <v>2</v>
      </c>
      <c r="E18" s="331"/>
      <c r="F18" s="331"/>
      <c r="G18" s="330">
        <v>80</v>
      </c>
      <c r="H18" s="327">
        <v>960</v>
      </c>
    </row>
    <row r="19" spans="1:8" s="138" customFormat="1" ht="22.5" customHeight="1" x14ac:dyDescent="0.2">
      <c r="A19" s="328"/>
      <c r="B19" s="136" t="s">
        <v>284</v>
      </c>
      <c r="C19" s="329"/>
      <c r="D19" s="330"/>
      <c r="E19" s="331"/>
      <c r="F19" s="331"/>
      <c r="G19" s="330"/>
      <c r="H19" s="327"/>
    </row>
    <row r="20" spans="1:8" s="138" customFormat="1" ht="30" customHeight="1" x14ac:dyDescent="0.2">
      <c r="A20" s="328">
        <v>8</v>
      </c>
      <c r="B20" s="136" t="s">
        <v>187</v>
      </c>
      <c r="C20" s="329" t="s">
        <v>186</v>
      </c>
      <c r="D20" s="330">
        <v>118</v>
      </c>
      <c r="E20" s="331"/>
      <c r="F20" s="331"/>
      <c r="G20" s="330">
        <v>80</v>
      </c>
      <c r="H20" s="327">
        <v>960</v>
      </c>
    </row>
    <row r="21" spans="1:8" s="138" customFormat="1" ht="30" customHeight="1" x14ac:dyDescent="0.2">
      <c r="A21" s="328"/>
      <c r="B21" s="136" t="s">
        <v>283</v>
      </c>
      <c r="C21" s="329"/>
      <c r="D21" s="330"/>
      <c r="E21" s="331"/>
      <c r="F21" s="331"/>
      <c r="G21" s="330"/>
      <c r="H21" s="327"/>
    </row>
    <row r="22" spans="1:8" s="138" customFormat="1" ht="27" customHeight="1" x14ac:dyDescent="0.2">
      <c r="A22" s="328">
        <v>9</v>
      </c>
      <c r="B22" s="136" t="s">
        <v>290</v>
      </c>
      <c r="C22" s="329" t="s">
        <v>182</v>
      </c>
      <c r="D22" s="330">
        <v>74</v>
      </c>
      <c r="E22" s="331"/>
      <c r="F22" s="331"/>
      <c r="G22" s="330">
        <v>42</v>
      </c>
      <c r="H22" s="327">
        <v>504</v>
      </c>
    </row>
    <row r="23" spans="1:8" s="138" customFormat="1" ht="21.6" customHeight="1" x14ac:dyDescent="0.2">
      <c r="A23" s="328"/>
      <c r="B23" s="136" t="s">
        <v>188</v>
      </c>
      <c r="C23" s="329"/>
      <c r="D23" s="330"/>
      <c r="E23" s="331"/>
      <c r="F23" s="331"/>
      <c r="G23" s="330"/>
      <c r="H23" s="327"/>
    </row>
    <row r="24" spans="1:8" s="138" customFormat="1" ht="25.5" customHeight="1" x14ac:dyDescent="0.2">
      <c r="A24" s="328">
        <v>10</v>
      </c>
      <c r="B24" s="225" t="s">
        <v>353</v>
      </c>
      <c r="C24" s="329" t="s">
        <v>189</v>
      </c>
      <c r="D24" s="330">
        <v>155</v>
      </c>
      <c r="E24" s="331"/>
      <c r="F24" s="331"/>
      <c r="G24" s="330">
        <v>42</v>
      </c>
      <c r="H24" s="327">
        <v>2100</v>
      </c>
    </row>
    <row r="25" spans="1:8" s="138" customFormat="1" ht="30.75" customHeight="1" x14ac:dyDescent="0.2">
      <c r="A25" s="328"/>
      <c r="B25" s="136" t="s">
        <v>291</v>
      </c>
      <c r="C25" s="329"/>
      <c r="D25" s="330"/>
      <c r="E25" s="331"/>
      <c r="F25" s="331"/>
      <c r="G25" s="330"/>
      <c r="H25" s="327"/>
    </row>
    <row r="26" spans="1:8" s="138" customFormat="1" ht="25.5" customHeight="1" x14ac:dyDescent="0.2">
      <c r="A26" s="328">
        <v>11</v>
      </c>
      <c r="B26" s="225" t="s">
        <v>352</v>
      </c>
      <c r="C26" s="329" t="s">
        <v>189</v>
      </c>
      <c r="D26" s="330">
        <v>40</v>
      </c>
      <c r="E26" s="331"/>
      <c r="F26" s="331"/>
      <c r="G26" s="330">
        <v>42</v>
      </c>
      <c r="H26" s="327">
        <v>2100</v>
      </c>
    </row>
    <row r="27" spans="1:8" s="138" customFormat="1" ht="30.75" customHeight="1" x14ac:dyDescent="0.2">
      <c r="A27" s="328"/>
      <c r="B27" s="136" t="s">
        <v>292</v>
      </c>
      <c r="C27" s="329"/>
      <c r="D27" s="330"/>
      <c r="E27" s="331"/>
      <c r="F27" s="331"/>
      <c r="G27" s="330"/>
      <c r="H27" s="327"/>
    </row>
    <row r="28" spans="1:8" s="138" customFormat="1" ht="15.9" customHeight="1" x14ac:dyDescent="0.2">
      <c r="A28" s="328">
        <v>12</v>
      </c>
      <c r="B28" s="136" t="s">
        <v>190</v>
      </c>
      <c r="C28" s="329" t="s">
        <v>191</v>
      </c>
      <c r="D28" s="330">
        <v>10</v>
      </c>
      <c r="E28" s="331"/>
      <c r="F28" s="331"/>
      <c r="G28" s="330">
        <v>20</v>
      </c>
      <c r="H28" s="327">
        <v>260</v>
      </c>
    </row>
    <row r="29" spans="1:8" s="138" customFormat="1" ht="15.9" customHeight="1" x14ac:dyDescent="0.2">
      <c r="A29" s="328"/>
      <c r="B29" s="136" t="s">
        <v>192</v>
      </c>
      <c r="C29" s="329"/>
      <c r="D29" s="330"/>
      <c r="E29" s="331"/>
      <c r="F29" s="331"/>
      <c r="G29" s="330"/>
      <c r="H29" s="327"/>
    </row>
    <row r="30" spans="1:8" s="138" customFormat="1" ht="15.9" customHeight="1" x14ac:dyDescent="0.2">
      <c r="A30" s="328">
        <v>13</v>
      </c>
      <c r="B30" s="136" t="s">
        <v>193</v>
      </c>
      <c r="C30" s="329" t="s">
        <v>194</v>
      </c>
      <c r="D30" s="330">
        <v>300</v>
      </c>
      <c r="E30" s="331"/>
      <c r="F30" s="331"/>
      <c r="G30" s="330">
        <v>100</v>
      </c>
      <c r="H30" s="327">
        <v>1200</v>
      </c>
    </row>
    <row r="31" spans="1:8" s="138" customFormat="1" ht="15.9" customHeight="1" x14ac:dyDescent="0.2">
      <c r="A31" s="328"/>
      <c r="B31" s="136" t="s">
        <v>195</v>
      </c>
      <c r="C31" s="329"/>
      <c r="D31" s="330"/>
      <c r="E31" s="331"/>
      <c r="F31" s="331"/>
      <c r="G31" s="330"/>
      <c r="H31" s="327"/>
    </row>
    <row r="32" spans="1:8" s="138" customFormat="1" ht="30.75" customHeight="1" x14ac:dyDescent="0.2">
      <c r="A32" s="328">
        <v>14</v>
      </c>
      <c r="B32" s="136" t="s">
        <v>196</v>
      </c>
      <c r="C32" s="329" t="s">
        <v>197</v>
      </c>
      <c r="D32" s="330">
        <v>1</v>
      </c>
      <c r="E32" s="331"/>
      <c r="F32" s="331"/>
      <c r="G32" s="330">
        <v>1</v>
      </c>
      <c r="H32" s="327">
        <v>300</v>
      </c>
    </row>
    <row r="33" spans="1:8" s="138" customFormat="1" ht="18" customHeight="1" x14ac:dyDescent="0.2">
      <c r="A33" s="328"/>
      <c r="B33" s="136" t="s">
        <v>198</v>
      </c>
      <c r="C33" s="329"/>
      <c r="D33" s="330"/>
      <c r="E33" s="331"/>
      <c r="F33" s="331"/>
      <c r="G33" s="330"/>
      <c r="H33" s="327"/>
    </row>
    <row r="34" spans="1:8" s="138" customFormat="1" ht="18" customHeight="1" x14ac:dyDescent="0.2">
      <c r="A34" s="139"/>
      <c r="B34" s="140"/>
      <c r="C34" s="139"/>
      <c r="D34" s="141"/>
      <c r="E34" s="142" t="s">
        <v>199</v>
      </c>
      <c r="F34" s="143">
        <f>SUM(F6:F33)</f>
        <v>0</v>
      </c>
      <c r="H34" s="143">
        <f>SUM(H6:H33)</f>
        <v>12709</v>
      </c>
    </row>
    <row r="35" spans="1:8" s="138" customFormat="1" ht="25.5" customHeight="1" x14ac:dyDescent="0.2">
      <c r="A35" s="139"/>
      <c r="B35" s="140" t="s">
        <v>200</v>
      </c>
      <c r="C35" s="139"/>
      <c r="D35" s="141"/>
      <c r="E35" s="141"/>
      <c r="F35" s="144"/>
    </row>
    <row r="36" spans="1:8" s="138" customFormat="1" ht="21" customHeight="1" x14ac:dyDescent="0.2">
      <c r="A36" s="145"/>
      <c r="B36" s="146" t="s">
        <v>201</v>
      </c>
      <c r="C36" s="146"/>
      <c r="D36" s="147"/>
    </row>
    <row r="37" spans="1:8" s="138" customFormat="1" ht="18" customHeight="1" x14ac:dyDescent="0.2">
      <c r="A37" s="145"/>
      <c r="B37" s="147" t="s">
        <v>202</v>
      </c>
      <c r="D37" s="147"/>
      <c r="E37" s="148"/>
      <c r="F37" s="149"/>
    </row>
    <row r="38" spans="1:8" s="138" customFormat="1" ht="19.5" customHeight="1" thickBot="1" x14ac:dyDescent="0.25">
      <c r="B38" s="150" t="s">
        <v>203</v>
      </c>
      <c r="D38" s="151"/>
      <c r="E38" s="152"/>
      <c r="F38" s="152"/>
      <c r="G38" s="151"/>
      <c r="H38" s="151"/>
    </row>
    <row r="39" spans="1:8" ht="32.25" hidden="1" customHeight="1" thickTop="1" thickBot="1" x14ac:dyDescent="0.3">
      <c r="A39" s="130"/>
      <c r="B39" s="153"/>
      <c r="C39" s="130"/>
      <c r="D39" s="154"/>
      <c r="E39" s="154"/>
      <c r="F39" s="154"/>
      <c r="G39" s="154"/>
      <c r="H39" s="154"/>
    </row>
    <row r="40" spans="1:8" ht="60.75" hidden="1" customHeight="1" thickTop="1" x14ac:dyDescent="0.25">
      <c r="A40" s="130"/>
      <c r="B40" s="155" t="s">
        <v>204</v>
      </c>
      <c r="C40" s="156"/>
      <c r="D40" s="322" t="s">
        <v>205</v>
      </c>
      <c r="E40" s="322"/>
      <c r="F40" s="322"/>
      <c r="G40" s="157"/>
    </row>
    <row r="41" spans="1:8" ht="39.75" hidden="1" customHeight="1" x14ac:dyDescent="0.25">
      <c r="C41" s="160"/>
      <c r="D41" s="160"/>
      <c r="G41" s="161"/>
    </row>
    <row r="42" spans="1:8" ht="4.5" hidden="1" customHeight="1" x14ac:dyDescent="0.25">
      <c r="A42" s="130"/>
      <c r="B42" s="160"/>
      <c r="C42" s="160"/>
      <c r="D42" s="160"/>
      <c r="G42" s="161"/>
    </row>
    <row r="43" spans="1:8" ht="20.25" hidden="1" customHeight="1" thickBot="1" x14ac:dyDescent="0.3">
      <c r="A43" s="130"/>
      <c r="B43" s="162"/>
      <c r="C43" s="160"/>
      <c r="D43" s="160"/>
      <c r="E43" s="323"/>
      <c r="F43" s="323"/>
    </row>
    <row r="44" spans="1:8" ht="68.25" hidden="1" customHeight="1" thickTop="1" x14ac:dyDescent="0.25">
      <c r="A44" s="130"/>
      <c r="B44" s="324" t="s">
        <v>206</v>
      </c>
      <c r="C44" s="324"/>
      <c r="D44" s="163"/>
      <c r="E44" s="325" t="s">
        <v>207</v>
      </c>
      <c r="F44" s="325"/>
    </row>
    <row r="45" spans="1:8" ht="12.75" customHeight="1" thickTop="1" x14ac:dyDescent="0.25"/>
    <row r="46" spans="1:8" ht="3.9" customHeight="1" x14ac:dyDescent="0.25">
      <c r="A46" s="326"/>
      <c r="B46" s="326"/>
      <c r="C46" s="326"/>
      <c r="D46" s="326"/>
      <c r="E46" s="326"/>
      <c r="F46" s="164"/>
    </row>
  </sheetData>
  <mergeCells count="108">
    <mergeCell ref="A1:F1"/>
    <mergeCell ref="D2:F2"/>
    <mergeCell ref="G2:H2"/>
    <mergeCell ref="A4:H4"/>
    <mergeCell ref="B5:H5"/>
    <mergeCell ref="G6:G7"/>
    <mergeCell ref="H6:H7"/>
    <mergeCell ref="A8:A9"/>
    <mergeCell ref="C8:C9"/>
    <mergeCell ref="D8:D9"/>
    <mergeCell ref="E8:E9"/>
    <mergeCell ref="F8:F9"/>
    <mergeCell ref="G8:G9"/>
    <mergeCell ref="H8:H9"/>
    <mergeCell ref="A6:A7"/>
    <mergeCell ref="C6:C7"/>
    <mergeCell ref="D6:D7"/>
    <mergeCell ref="E6:E7"/>
    <mergeCell ref="F6:F7"/>
    <mergeCell ref="H10:H11"/>
    <mergeCell ref="A14:A15"/>
    <mergeCell ref="C14:C15"/>
    <mergeCell ref="D14:D15"/>
    <mergeCell ref="E14:E15"/>
    <mergeCell ref="F14:F15"/>
    <mergeCell ref="G14:G15"/>
    <mergeCell ref="H14:H15"/>
    <mergeCell ref="A10:A11"/>
    <mergeCell ref="C10:C11"/>
    <mergeCell ref="D10:D11"/>
    <mergeCell ref="E10:E11"/>
    <mergeCell ref="F10:F11"/>
    <mergeCell ref="G10:G11"/>
    <mergeCell ref="A12:A13"/>
    <mergeCell ref="C12:C13"/>
    <mergeCell ref="D12:D13"/>
    <mergeCell ref="E12:E13"/>
    <mergeCell ref="F12:F13"/>
    <mergeCell ref="G12:G13"/>
    <mergeCell ref="H12:H13"/>
    <mergeCell ref="A18:A19"/>
    <mergeCell ref="C18:C19"/>
    <mergeCell ref="D18:D19"/>
    <mergeCell ref="E18:E19"/>
    <mergeCell ref="F18:F19"/>
    <mergeCell ref="G18:G19"/>
    <mergeCell ref="H18:H19"/>
    <mergeCell ref="A16:A17"/>
    <mergeCell ref="C16:C17"/>
    <mergeCell ref="D16:D17"/>
    <mergeCell ref="E16:E17"/>
    <mergeCell ref="F16:F17"/>
    <mergeCell ref="G16:G17"/>
    <mergeCell ref="H16:H17"/>
    <mergeCell ref="A22:A23"/>
    <mergeCell ref="C22:C23"/>
    <mergeCell ref="D22:D23"/>
    <mergeCell ref="E22:E23"/>
    <mergeCell ref="F22:F23"/>
    <mergeCell ref="G22:G23"/>
    <mergeCell ref="H22:H23"/>
    <mergeCell ref="A20:A21"/>
    <mergeCell ref="C20:C21"/>
    <mergeCell ref="D20:D21"/>
    <mergeCell ref="E20:E21"/>
    <mergeCell ref="F20:F21"/>
    <mergeCell ref="G20:G21"/>
    <mergeCell ref="H20:H21"/>
    <mergeCell ref="A28:A29"/>
    <mergeCell ref="C28:C29"/>
    <mergeCell ref="D28:D29"/>
    <mergeCell ref="E28:E29"/>
    <mergeCell ref="F28:F29"/>
    <mergeCell ref="G28:G29"/>
    <mergeCell ref="H28:H29"/>
    <mergeCell ref="A24:A25"/>
    <mergeCell ref="C24:C25"/>
    <mergeCell ref="D24:D25"/>
    <mergeCell ref="E24:E25"/>
    <mergeCell ref="F24:F25"/>
    <mergeCell ref="G24:G25"/>
    <mergeCell ref="A26:A27"/>
    <mergeCell ref="C26:C27"/>
    <mergeCell ref="D26:D27"/>
    <mergeCell ref="E26:E27"/>
    <mergeCell ref="F26:F27"/>
    <mergeCell ref="G26:G27"/>
    <mergeCell ref="H26:H27"/>
    <mergeCell ref="H24:H25"/>
    <mergeCell ref="D40:F40"/>
    <mergeCell ref="E43:F43"/>
    <mergeCell ref="B44:C44"/>
    <mergeCell ref="E44:F44"/>
    <mergeCell ref="A46:E46"/>
    <mergeCell ref="H30:H31"/>
    <mergeCell ref="A32:A33"/>
    <mergeCell ref="C32:C33"/>
    <mergeCell ref="D32:D33"/>
    <mergeCell ref="E32:E33"/>
    <mergeCell ref="F32:F33"/>
    <mergeCell ref="G32:G33"/>
    <mergeCell ref="H32:H33"/>
    <mergeCell ref="A30:A31"/>
    <mergeCell ref="C30:C31"/>
    <mergeCell ref="D30:D31"/>
    <mergeCell ref="E30:E31"/>
    <mergeCell ref="F30:F31"/>
    <mergeCell ref="G30:G31"/>
  </mergeCells>
  <printOptions horizontalCentered="1"/>
  <pageMargins left="0.6692913385826772" right="0.15748031496062992" top="7.874015748031496E-2" bottom="0.11811023622047245" header="0" footer="0"/>
  <pageSetup paperSize="9" scale="64" orientation="portrait" horizontalDpi="300" verticalDpi="300" r:id="rId1"/>
  <headerFooter alignWithMargins="0">
    <oddHeader>&amp;C&amp;9BoQ Electrical instalation CAT V -&amp;"Arial,Bold" Paramasa e instalimit elektrik CAT V&amp;"Arial,Regular" - Predmer elektricne instalacije CAT V
Tipi A&amp;R&amp;9&amp;P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85" zoomScaleNormal="115" zoomScaleSheetLayoutView="85" workbookViewId="0">
      <selection activeCell="F37" sqref="F37:F38"/>
    </sheetView>
  </sheetViews>
  <sheetFormatPr defaultColWidth="9.109375" defaultRowHeight="13.2" x14ac:dyDescent="0.25"/>
  <cols>
    <col min="1" max="1" width="9.109375" style="165"/>
    <col min="2" max="2" width="78.44140625" style="165" bestFit="1" customWidth="1"/>
    <col min="3" max="3" width="9.109375" style="165"/>
    <col min="4" max="4" width="9.109375" style="166"/>
    <col min="5" max="5" width="10.88671875" style="167" bestFit="1" customWidth="1"/>
    <col min="6" max="6" width="18.44140625" style="168" customWidth="1"/>
    <col min="7" max="7" width="0" style="169" hidden="1" customWidth="1"/>
    <col min="8" max="8" width="17.44140625" style="169" hidden="1" customWidth="1"/>
    <col min="9" max="257" width="9.109375" style="169"/>
    <col min="258" max="258" width="78.44140625" style="169" bestFit="1" customWidth="1"/>
    <col min="259" max="260" width="9.109375" style="169"/>
    <col min="261" max="261" width="10.88671875" style="169" bestFit="1" customWidth="1"/>
    <col min="262" max="262" width="15.6640625" style="169" customWidth="1"/>
    <col min="263" max="264" width="0" style="169" hidden="1" customWidth="1"/>
    <col min="265" max="513" width="9.109375" style="169"/>
    <col min="514" max="514" width="78.44140625" style="169" bestFit="1" customWidth="1"/>
    <col min="515" max="516" width="9.109375" style="169"/>
    <col min="517" max="517" width="10.88671875" style="169" bestFit="1" customWidth="1"/>
    <col min="518" max="518" width="15.6640625" style="169" customWidth="1"/>
    <col min="519" max="520" width="0" style="169" hidden="1" customWidth="1"/>
    <col min="521" max="769" width="9.109375" style="169"/>
    <col min="770" max="770" width="78.44140625" style="169" bestFit="1" customWidth="1"/>
    <col min="771" max="772" width="9.109375" style="169"/>
    <col min="773" max="773" width="10.88671875" style="169" bestFit="1" customWidth="1"/>
    <col min="774" max="774" width="15.6640625" style="169" customWidth="1"/>
    <col min="775" max="776" width="0" style="169" hidden="1" customWidth="1"/>
    <col min="777" max="1025" width="9.109375" style="169"/>
    <col min="1026" max="1026" width="78.44140625" style="169" bestFit="1" customWidth="1"/>
    <col min="1027" max="1028" width="9.109375" style="169"/>
    <col min="1029" max="1029" width="10.88671875" style="169" bestFit="1" customWidth="1"/>
    <col min="1030" max="1030" width="15.6640625" style="169" customWidth="1"/>
    <col min="1031" max="1032" width="0" style="169" hidden="1" customWidth="1"/>
    <col min="1033" max="1281" width="9.109375" style="169"/>
    <col min="1282" max="1282" width="78.44140625" style="169" bestFit="1" customWidth="1"/>
    <col min="1283" max="1284" width="9.109375" style="169"/>
    <col min="1285" max="1285" width="10.88671875" style="169" bestFit="1" customWidth="1"/>
    <col min="1286" max="1286" width="15.6640625" style="169" customWidth="1"/>
    <col min="1287" max="1288" width="0" style="169" hidden="1" customWidth="1"/>
    <col min="1289" max="1537" width="9.109375" style="169"/>
    <col min="1538" max="1538" width="78.44140625" style="169" bestFit="1" customWidth="1"/>
    <col min="1539" max="1540" width="9.109375" style="169"/>
    <col min="1541" max="1541" width="10.88671875" style="169" bestFit="1" customWidth="1"/>
    <col min="1542" max="1542" width="15.6640625" style="169" customWidth="1"/>
    <col min="1543" max="1544" width="0" style="169" hidden="1" customWidth="1"/>
    <col min="1545" max="1793" width="9.109375" style="169"/>
    <col min="1794" max="1794" width="78.44140625" style="169" bestFit="1" customWidth="1"/>
    <col min="1795" max="1796" width="9.109375" style="169"/>
    <col min="1797" max="1797" width="10.88671875" style="169" bestFit="1" customWidth="1"/>
    <col min="1798" max="1798" width="15.6640625" style="169" customWidth="1"/>
    <col min="1799" max="1800" width="0" style="169" hidden="1" customWidth="1"/>
    <col min="1801" max="2049" width="9.109375" style="169"/>
    <col min="2050" max="2050" width="78.44140625" style="169" bestFit="1" customWidth="1"/>
    <col min="2051" max="2052" width="9.109375" style="169"/>
    <col min="2053" max="2053" width="10.88671875" style="169" bestFit="1" customWidth="1"/>
    <col min="2054" max="2054" width="15.6640625" style="169" customWidth="1"/>
    <col min="2055" max="2056" width="0" style="169" hidden="1" customWidth="1"/>
    <col min="2057" max="2305" width="9.109375" style="169"/>
    <col min="2306" max="2306" width="78.44140625" style="169" bestFit="1" customWidth="1"/>
    <col min="2307" max="2308" width="9.109375" style="169"/>
    <col min="2309" max="2309" width="10.88671875" style="169" bestFit="1" customWidth="1"/>
    <col min="2310" max="2310" width="15.6640625" style="169" customWidth="1"/>
    <col min="2311" max="2312" width="0" style="169" hidden="1" customWidth="1"/>
    <col min="2313" max="2561" width="9.109375" style="169"/>
    <col min="2562" max="2562" width="78.44140625" style="169" bestFit="1" customWidth="1"/>
    <col min="2563" max="2564" width="9.109375" style="169"/>
    <col min="2565" max="2565" width="10.88671875" style="169" bestFit="1" customWidth="1"/>
    <col min="2566" max="2566" width="15.6640625" style="169" customWidth="1"/>
    <col min="2567" max="2568" width="0" style="169" hidden="1" customWidth="1"/>
    <col min="2569" max="2817" width="9.109375" style="169"/>
    <col min="2818" max="2818" width="78.44140625" style="169" bestFit="1" customWidth="1"/>
    <col min="2819" max="2820" width="9.109375" style="169"/>
    <col min="2821" max="2821" width="10.88671875" style="169" bestFit="1" customWidth="1"/>
    <col min="2822" max="2822" width="15.6640625" style="169" customWidth="1"/>
    <col min="2823" max="2824" width="0" style="169" hidden="1" customWidth="1"/>
    <col min="2825" max="3073" width="9.109375" style="169"/>
    <col min="3074" max="3074" width="78.44140625" style="169" bestFit="1" customWidth="1"/>
    <col min="3075" max="3076" width="9.109375" style="169"/>
    <col min="3077" max="3077" width="10.88671875" style="169" bestFit="1" customWidth="1"/>
    <col min="3078" max="3078" width="15.6640625" style="169" customWidth="1"/>
    <col min="3079" max="3080" width="0" style="169" hidden="1" customWidth="1"/>
    <col min="3081" max="3329" width="9.109375" style="169"/>
    <col min="3330" max="3330" width="78.44140625" style="169" bestFit="1" customWidth="1"/>
    <col min="3331" max="3332" width="9.109375" style="169"/>
    <col min="3333" max="3333" width="10.88671875" style="169" bestFit="1" customWidth="1"/>
    <col min="3334" max="3334" width="15.6640625" style="169" customWidth="1"/>
    <col min="3335" max="3336" width="0" style="169" hidden="1" customWidth="1"/>
    <col min="3337" max="3585" width="9.109375" style="169"/>
    <col min="3586" max="3586" width="78.44140625" style="169" bestFit="1" customWidth="1"/>
    <col min="3587" max="3588" width="9.109375" style="169"/>
    <col min="3589" max="3589" width="10.88671875" style="169" bestFit="1" customWidth="1"/>
    <col min="3590" max="3590" width="15.6640625" style="169" customWidth="1"/>
    <col min="3591" max="3592" width="0" style="169" hidden="1" customWidth="1"/>
    <col min="3593" max="3841" width="9.109375" style="169"/>
    <col min="3842" max="3842" width="78.44140625" style="169" bestFit="1" customWidth="1"/>
    <col min="3843" max="3844" width="9.109375" style="169"/>
    <col min="3845" max="3845" width="10.88671875" style="169" bestFit="1" customWidth="1"/>
    <col min="3846" max="3846" width="15.6640625" style="169" customWidth="1"/>
    <col min="3847" max="3848" width="0" style="169" hidden="1" customWidth="1"/>
    <col min="3849" max="4097" width="9.109375" style="169"/>
    <col min="4098" max="4098" width="78.44140625" style="169" bestFit="1" customWidth="1"/>
    <col min="4099" max="4100" width="9.109375" style="169"/>
    <col min="4101" max="4101" width="10.88671875" style="169" bestFit="1" customWidth="1"/>
    <col min="4102" max="4102" width="15.6640625" style="169" customWidth="1"/>
    <col min="4103" max="4104" width="0" style="169" hidden="1" customWidth="1"/>
    <col min="4105" max="4353" width="9.109375" style="169"/>
    <col min="4354" max="4354" width="78.44140625" style="169" bestFit="1" customWidth="1"/>
    <col min="4355" max="4356" width="9.109375" style="169"/>
    <col min="4357" max="4357" width="10.88671875" style="169" bestFit="1" customWidth="1"/>
    <col min="4358" max="4358" width="15.6640625" style="169" customWidth="1"/>
    <col min="4359" max="4360" width="0" style="169" hidden="1" customWidth="1"/>
    <col min="4361" max="4609" width="9.109375" style="169"/>
    <col min="4610" max="4610" width="78.44140625" style="169" bestFit="1" customWidth="1"/>
    <col min="4611" max="4612" width="9.109375" style="169"/>
    <col min="4613" max="4613" width="10.88671875" style="169" bestFit="1" customWidth="1"/>
    <col min="4614" max="4614" width="15.6640625" style="169" customWidth="1"/>
    <col min="4615" max="4616" width="0" style="169" hidden="1" customWidth="1"/>
    <col min="4617" max="4865" width="9.109375" style="169"/>
    <col min="4866" max="4866" width="78.44140625" style="169" bestFit="1" customWidth="1"/>
    <col min="4867" max="4868" width="9.109375" style="169"/>
    <col min="4869" max="4869" width="10.88671875" style="169" bestFit="1" customWidth="1"/>
    <col min="4870" max="4870" width="15.6640625" style="169" customWidth="1"/>
    <col min="4871" max="4872" width="0" style="169" hidden="1" customWidth="1"/>
    <col min="4873" max="5121" width="9.109375" style="169"/>
    <col min="5122" max="5122" width="78.44140625" style="169" bestFit="1" customWidth="1"/>
    <col min="5123" max="5124" width="9.109375" style="169"/>
    <col min="5125" max="5125" width="10.88671875" style="169" bestFit="1" customWidth="1"/>
    <col min="5126" max="5126" width="15.6640625" style="169" customWidth="1"/>
    <col min="5127" max="5128" width="0" style="169" hidden="1" customWidth="1"/>
    <col min="5129" max="5377" width="9.109375" style="169"/>
    <col min="5378" max="5378" width="78.44140625" style="169" bestFit="1" customWidth="1"/>
    <col min="5379" max="5380" width="9.109375" style="169"/>
    <col min="5381" max="5381" width="10.88671875" style="169" bestFit="1" customWidth="1"/>
    <col min="5382" max="5382" width="15.6640625" style="169" customWidth="1"/>
    <col min="5383" max="5384" width="0" style="169" hidden="1" customWidth="1"/>
    <col min="5385" max="5633" width="9.109375" style="169"/>
    <col min="5634" max="5634" width="78.44140625" style="169" bestFit="1" customWidth="1"/>
    <col min="5635" max="5636" width="9.109375" style="169"/>
    <col min="5637" max="5637" width="10.88671875" style="169" bestFit="1" customWidth="1"/>
    <col min="5638" max="5638" width="15.6640625" style="169" customWidth="1"/>
    <col min="5639" max="5640" width="0" style="169" hidden="1" customWidth="1"/>
    <col min="5641" max="5889" width="9.109375" style="169"/>
    <col min="5890" max="5890" width="78.44140625" style="169" bestFit="1" customWidth="1"/>
    <col min="5891" max="5892" width="9.109375" style="169"/>
    <col min="5893" max="5893" width="10.88671875" style="169" bestFit="1" customWidth="1"/>
    <col min="5894" max="5894" width="15.6640625" style="169" customWidth="1"/>
    <col min="5895" max="5896" width="0" style="169" hidden="1" customWidth="1"/>
    <col min="5897" max="6145" width="9.109375" style="169"/>
    <col min="6146" max="6146" width="78.44140625" style="169" bestFit="1" customWidth="1"/>
    <col min="6147" max="6148" width="9.109375" style="169"/>
    <col min="6149" max="6149" width="10.88671875" style="169" bestFit="1" customWidth="1"/>
    <col min="6150" max="6150" width="15.6640625" style="169" customWidth="1"/>
    <col min="6151" max="6152" width="0" style="169" hidden="1" customWidth="1"/>
    <col min="6153" max="6401" width="9.109375" style="169"/>
    <col min="6402" max="6402" width="78.44140625" style="169" bestFit="1" customWidth="1"/>
    <col min="6403" max="6404" width="9.109375" style="169"/>
    <col min="6405" max="6405" width="10.88671875" style="169" bestFit="1" customWidth="1"/>
    <col min="6406" max="6406" width="15.6640625" style="169" customWidth="1"/>
    <col min="6407" max="6408" width="0" style="169" hidden="1" customWidth="1"/>
    <col min="6409" max="6657" width="9.109375" style="169"/>
    <col min="6658" max="6658" width="78.44140625" style="169" bestFit="1" customWidth="1"/>
    <col min="6659" max="6660" width="9.109375" style="169"/>
    <col min="6661" max="6661" width="10.88671875" style="169" bestFit="1" customWidth="1"/>
    <col min="6662" max="6662" width="15.6640625" style="169" customWidth="1"/>
    <col min="6663" max="6664" width="0" style="169" hidden="1" customWidth="1"/>
    <col min="6665" max="6913" width="9.109375" style="169"/>
    <col min="6914" max="6914" width="78.44140625" style="169" bestFit="1" customWidth="1"/>
    <col min="6915" max="6916" width="9.109375" style="169"/>
    <col min="6917" max="6917" width="10.88671875" style="169" bestFit="1" customWidth="1"/>
    <col min="6918" max="6918" width="15.6640625" style="169" customWidth="1"/>
    <col min="6919" max="6920" width="0" style="169" hidden="1" customWidth="1"/>
    <col min="6921" max="7169" width="9.109375" style="169"/>
    <col min="7170" max="7170" width="78.44140625" style="169" bestFit="1" customWidth="1"/>
    <col min="7171" max="7172" width="9.109375" style="169"/>
    <col min="7173" max="7173" width="10.88671875" style="169" bestFit="1" customWidth="1"/>
    <col min="7174" max="7174" width="15.6640625" style="169" customWidth="1"/>
    <col min="7175" max="7176" width="0" style="169" hidden="1" customWidth="1"/>
    <col min="7177" max="7425" width="9.109375" style="169"/>
    <col min="7426" max="7426" width="78.44140625" style="169" bestFit="1" customWidth="1"/>
    <col min="7427" max="7428" width="9.109375" style="169"/>
    <col min="7429" max="7429" width="10.88671875" style="169" bestFit="1" customWidth="1"/>
    <col min="7430" max="7430" width="15.6640625" style="169" customWidth="1"/>
    <col min="7431" max="7432" width="0" style="169" hidden="1" customWidth="1"/>
    <col min="7433" max="7681" width="9.109375" style="169"/>
    <col min="7682" max="7682" width="78.44140625" style="169" bestFit="1" customWidth="1"/>
    <col min="7683" max="7684" width="9.109375" style="169"/>
    <col min="7685" max="7685" width="10.88671875" style="169" bestFit="1" customWidth="1"/>
    <col min="7686" max="7686" width="15.6640625" style="169" customWidth="1"/>
    <col min="7687" max="7688" width="0" style="169" hidden="1" customWidth="1"/>
    <col min="7689" max="7937" width="9.109375" style="169"/>
    <col min="7938" max="7938" width="78.44140625" style="169" bestFit="1" customWidth="1"/>
    <col min="7939" max="7940" width="9.109375" style="169"/>
    <col min="7941" max="7941" width="10.88671875" style="169" bestFit="1" customWidth="1"/>
    <col min="7942" max="7942" width="15.6640625" style="169" customWidth="1"/>
    <col min="7943" max="7944" width="0" style="169" hidden="1" customWidth="1"/>
    <col min="7945" max="8193" width="9.109375" style="169"/>
    <col min="8194" max="8194" width="78.44140625" style="169" bestFit="1" customWidth="1"/>
    <col min="8195" max="8196" width="9.109375" style="169"/>
    <col min="8197" max="8197" width="10.88671875" style="169" bestFit="1" customWidth="1"/>
    <col min="8198" max="8198" width="15.6640625" style="169" customWidth="1"/>
    <col min="8199" max="8200" width="0" style="169" hidden="1" customWidth="1"/>
    <col min="8201" max="8449" width="9.109375" style="169"/>
    <col min="8450" max="8450" width="78.44140625" style="169" bestFit="1" customWidth="1"/>
    <col min="8451" max="8452" width="9.109375" style="169"/>
    <col min="8453" max="8453" width="10.88671875" style="169" bestFit="1" customWidth="1"/>
    <col min="8454" max="8454" width="15.6640625" style="169" customWidth="1"/>
    <col min="8455" max="8456" width="0" style="169" hidden="1" customWidth="1"/>
    <col min="8457" max="8705" width="9.109375" style="169"/>
    <col min="8706" max="8706" width="78.44140625" style="169" bestFit="1" customWidth="1"/>
    <col min="8707" max="8708" width="9.109375" style="169"/>
    <col min="8709" max="8709" width="10.88671875" style="169" bestFit="1" customWidth="1"/>
    <col min="8710" max="8710" width="15.6640625" style="169" customWidth="1"/>
    <col min="8711" max="8712" width="0" style="169" hidden="1" customWidth="1"/>
    <col min="8713" max="8961" width="9.109375" style="169"/>
    <col min="8962" max="8962" width="78.44140625" style="169" bestFit="1" customWidth="1"/>
    <col min="8963" max="8964" width="9.109375" style="169"/>
    <col min="8965" max="8965" width="10.88671875" style="169" bestFit="1" customWidth="1"/>
    <col min="8966" max="8966" width="15.6640625" style="169" customWidth="1"/>
    <col min="8967" max="8968" width="0" style="169" hidden="1" customWidth="1"/>
    <col min="8969" max="9217" width="9.109375" style="169"/>
    <col min="9218" max="9218" width="78.44140625" style="169" bestFit="1" customWidth="1"/>
    <col min="9219" max="9220" width="9.109375" style="169"/>
    <col min="9221" max="9221" width="10.88671875" style="169" bestFit="1" customWidth="1"/>
    <col min="9222" max="9222" width="15.6640625" style="169" customWidth="1"/>
    <col min="9223" max="9224" width="0" style="169" hidden="1" customWidth="1"/>
    <col min="9225" max="9473" width="9.109375" style="169"/>
    <col min="9474" max="9474" width="78.44140625" style="169" bestFit="1" customWidth="1"/>
    <col min="9475" max="9476" width="9.109375" style="169"/>
    <col min="9477" max="9477" width="10.88671875" style="169" bestFit="1" customWidth="1"/>
    <col min="9478" max="9478" width="15.6640625" style="169" customWidth="1"/>
    <col min="9479" max="9480" width="0" style="169" hidden="1" customWidth="1"/>
    <col min="9481" max="9729" width="9.109375" style="169"/>
    <col min="9730" max="9730" width="78.44140625" style="169" bestFit="1" customWidth="1"/>
    <col min="9731" max="9732" width="9.109375" style="169"/>
    <col min="9733" max="9733" width="10.88671875" style="169" bestFit="1" customWidth="1"/>
    <col min="9734" max="9734" width="15.6640625" style="169" customWidth="1"/>
    <col min="9735" max="9736" width="0" style="169" hidden="1" customWidth="1"/>
    <col min="9737" max="9985" width="9.109375" style="169"/>
    <col min="9986" max="9986" width="78.44140625" style="169" bestFit="1" customWidth="1"/>
    <col min="9987" max="9988" width="9.109375" style="169"/>
    <col min="9989" max="9989" width="10.88671875" style="169" bestFit="1" customWidth="1"/>
    <col min="9990" max="9990" width="15.6640625" style="169" customWidth="1"/>
    <col min="9991" max="9992" width="0" style="169" hidden="1" customWidth="1"/>
    <col min="9993" max="10241" width="9.109375" style="169"/>
    <col min="10242" max="10242" width="78.44140625" style="169" bestFit="1" customWidth="1"/>
    <col min="10243" max="10244" width="9.109375" style="169"/>
    <col min="10245" max="10245" width="10.88671875" style="169" bestFit="1" customWidth="1"/>
    <col min="10246" max="10246" width="15.6640625" style="169" customWidth="1"/>
    <col min="10247" max="10248" width="0" style="169" hidden="1" customWidth="1"/>
    <col min="10249" max="10497" width="9.109375" style="169"/>
    <col min="10498" max="10498" width="78.44140625" style="169" bestFit="1" customWidth="1"/>
    <col min="10499" max="10500" width="9.109375" style="169"/>
    <col min="10501" max="10501" width="10.88671875" style="169" bestFit="1" customWidth="1"/>
    <col min="10502" max="10502" width="15.6640625" style="169" customWidth="1"/>
    <col min="10503" max="10504" width="0" style="169" hidden="1" customWidth="1"/>
    <col min="10505" max="10753" width="9.109375" style="169"/>
    <col min="10754" max="10754" width="78.44140625" style="169" bestFit="1" customWidth="1"/>
    <col min="10755" max="10756" width="9.109375" style="169"/>
    <col min="10757" max="10757" width="10.88671875" style="169" bestFit="1" customWidth="1"/>
    <col min="10758" max="10758" width="15.6640625" style="169" customWidth="1"/>
    <col min="10759" max="10760" width="0" style="169" hidden="1" customWidth="1"/>
    <col min="10761" max="11009" width="9.109375" style="169"/>
    <col min="11010" max="11010" width="78.44140625" style="169" bestFit="1" customWidth="1"/>
    <col min="11011" max="11012" width="9.109375" style="169"/>
    <col min="11013" max="11013" width="10.88671875" style="169" bestFit="1" customWidth="1"/>
    <col min="11014" max="11014" width="15.6640625" style="169" customWidth="1"/>
    <col min="11015" max="11016" width="0" style="169" hidden="1" customWidth="1"/>
    <col min="11017" max="11265" width="9.109375" style="169"/>
    <col min="11266" max="11266" width="78.44140625" style="169" bestFit="1" customWidth="1"/>
    <col min="11267" max="11268" width="9.109375" style="169"/>
    <col min="11269" max="11269" width="10.88671875" style="169" bestFit="1" customWidth="1"/>
    <col min="11270" max="11270" width="15.6640625" style="169" customWidth="1"/>
    <col min="11271" max="11272" width="0" style="169" hidden="1" customWidth="1"/>
    <col min="11273" max="11521" width="9.109375" style="169"/>
    <col min="11522" max="11522" width="78.44140625" style="169" bestFit="1" customWidth="1"/>
    <col min="11523" max="11524" width="9.109375" style="169"/>
    <col min="11525" max="11525" width="10.88671875" style="169" bestFit="1" customWidth="1"/>
    <col min="11526" max="11526" width="15.6640625" style="169" customWidth="1"/>
    <col min="11527" max="11528" width="0" style="169" hidden="1" customWidth="1"/>
    <col min="11529" max="11777" width="9.109375" style="169"/>
    <col min="11778" max="11778" width="78.44140625" style="169" bestFit="1" customWidth="1"/>
    <col min="11779" max="11780" width="9.109375" style="169"/>
    <col min="11781" max="11781" width="10.88671875" style="169" bestFit="1" customWidth="1"/>
    <col min="11782" max="11782" width="15.6640625" style="169" customWidth="1"/>
    <col min="11783" max="11784" width="0" style="169" hidden="1" customWidth="1"/>
    <col min="11785" max="12033" width="9.109375" style="169"/>
    <col min="12034" max="12034" width="78.44140625" style="169" bestFit="1" customWidth="1"/>
    <col min="12035" max="12036" width="9.109375" style="169"/>
    <col min="12037" max="12037" width="10.88671875" style="169" bestFit="1" customWidth="1"/>
    <col min="12038" max="12038" width="15.6640625" style="169" customWidth="1"/>
    <col min="12039" max="12040" width="0" style="169" hidden="1" customWidth="1"/>
    <col min="12041" max="12289" width="9.109375" style="169"/>
    <col min="12290" max="12290" width="78.44140625" style="169" bestFit="1" customWidth="1"/>
    <col min="12291" max="12292" width="9.109375" style="169"/>
    <col min="12293" max="12293" width="10.88671875" style="169" bestFit="1" customWidth="1"/>
    <col min="12294" max="12294" width="15.6640625" style="169" customWidth="1"/>
    <col min="12295" max="12296" width="0" style="169" hidden="1" customWidth="1"/>
    <col min="12297" max="12545" width="9.109375" style="169"/>
    <col min="12546" max="12546" width="78.44140625" style="169" bestFit="1" customWidth="1"/>
    <col min="12547" max="12548" width="9.109375" style="169"/>
    <col min="12549" max="12549" width="10.88671875" style="169" bestFit="1" customWidth="1"/>
    <col min="12550" max="12550" width="15.6640625" style="169" customWidth="1"/>
    <col min="12551" max="12552" width="0" style="169" hidden="1" customWidth="1"/>
    <col min="12553" max="12801" width="9.109375" style="169"/>
    <col min="12802" max="12802" width="78.44140625" style="169" bestFit="1" customWidth="1"/>
    <col min="12803" max="12804" width="9.109375" style="169"/>
    <col min="12805" max="12805" width="10.88671875" style="169" bestFit="1" customWidth="1"/>
    <col min="12806" max="12806" width="15.6640625" style="169" customWidth="1"/>
    <col min="12807" max="12808" width="0" style="169" hidden="1" customWidth="1"/>
    <col min="12809" max="13057" width="9.109375" style="169"/>
    <col min="13058" max="13058" width="78.44140625" style="169" bestFit="1" customWidth="1"/>
    <col min="13059" max="13060" width="9.109375" style="169"/>
    <col min="13061" max="13061" width="10.88671875" style="169" bestFit="1" customWidth="1"/>
    <col min="13062" max="13062" width="15.6640625" style="169" customWidth="1"/>
    <col min="13063" max="13064" width="0" style="169" hidden="1" customWidth="1"/>
    <col min="13065" max="13313" width="9.109375" style="169"/>
    <col min="13314" max="13314" width="78.44140625" style="169" bestFit="1" customWidth="1"/>
    <col min="13315" max="13316" width="9.109375" style="169"/>
    <col min="13317" max="13317" width="10.88671875" style="169" bestFit="1" customWidth="1"/>
    <col min="13318" max="13318" width="15.6640625" style="169" customWidth="1"/>
    <col min="13319" max="13320" width="0" style="169" hidden="1" customWidth="1"/>
    <col min="13321" max="13569" width="9.109375" style="169"/>
    <col min="13570" max="13570" width="78.44140625" style="169" bestFit="1" customWidth="1"/>
    <col min="13571" max="13572" width="9.109375" style="169"/>
    <col min="13573" max="13573" width="10.88671875" style="169" bestFit="1" customWidth="1"/>
    <col min="13574" max="13574" width="15.6640625" style="169" customWidth="1"/>
    <col min="13575" max="13576" width="0" style="169" hidden="1" customWidth="1"/>
    <col min="13577" max="13825" width="9.109375" style="169"/>
    <col min="13826" max="13826" width="78.44140625" style="169" bestFit="1" customWidth="1"/>
    <col min="13827" max="13828" width="9.109375" style="169"/>
    <col min="13829" max="13829" width="10.88671875" style="169" bestFit="1" customWidth="1"/>
    <col min="13830" max="13830" width="15.6640625" style="169" customWidth="1"/>
    <col min="13831" max="13832" width="0" style="169" hidden="1" customWidth="1"/>
    <col min="13833" max="14081" width="9.109375" style="169"/>
    <col min="14082" max="14082" width="78.44140625" style="169" bestFit="1" customWidth="1"/>
    <col min="14083" max="14084" width="9.109375" style="169"/>
    <col min="14085" max="14085" width="10.88671875" style="169" bestFit="1" customWidth="1"/>
    <col min="14086" max="14086" width="15.6640625" style="169" customWidth="1"/>
    <col min="14087" max="14088" width="0" style="169" hidden="1" customWidth="1"/>
    <col min="14089" max="14337" width="9.109375" style="169"/>
    <col min="14338" max="14338" width="78.44140625" style="169" bestFit="1" customWidth="1"/>
    <col min="14339" max="14340" width="9.109375" style="169"/>
    <col min="14341" max="14341" width="10.88671875" style="169" bestFit="1" customWidth="1"/>
    <col min="14342" max="14342" width="15.6640625" style="169" customWidth="1"/>
    <col min="14343" max="14344" width="0" style="169" hidden="1" customWidth="1"/>
    <col min="14345" max="14593" width="9.109375" style="169"/>
    <col min="14594" max="14594" width="78.44140625" style="169" bestFit="1" customWidth="1"/>
    <col min="14595" max="14596" width="9.109375" style="169"/>
    <col min="14597" max="14597" width="10.88671875" style="169" bestFit="1" customWidth="1"/>
    <col min="14598" max="14598" width="15.6640625" style="169" customWidth="1"/>
    <col min="14599" max="14600" width="0" style="169" hidden="1" customWidth="1"/>
    <col min="14601" max="14849" width="9.109375" style="169"/>
    <col min="14850" max="14850" width="78.44140625" style="169" bestFit="1" customWidth="1"/>
    <col min="14851" max="14852" width="9.109375" style="169"/>
    <col min="14853" max="14853" width="10.88671875" style="169" bestFit="1" customWidth="1"/>
    <col min="14854" max="14854" width="15.6640625" style="169" customWidth="1"/>
    <col min="14855" max="14856" width="0" style="169" hidden="1" customWidth="1"/>
    <col min="14857" max="15105" width="9.109375" style="169"/>
    <col min="15106" max="15106" width="78.44140625" style="169" bestFit="1" customWidth="1"/>
    <col min="15107" max="15108" width="9.109375" style="169"/>
    <col min="15109" max="15109" width="10.88671875" style="169" bestFit="1" customWidth="1"/>
    <col min="15110" max="15110" width="15.6640625" style="169" customWidth="1"/>
    <col min="15111" max="15112" width="0" style="169" hidden="1" customWidth="1"/>
    <col min="15113" max="15361" width="9.109375" style="169"/>
    <col min="15362" max="15362" width="78.44140625" style="169" bestFit="1" customWidth="1"/>
    <col min="15363" max="15364" width="9.109375" style="169"/>
    <col min="15365" max="15365" width="10.88671875" style="169" bestFit="1" customWidth="1"/>
    <col min="15366" max="15366" width="15.6640625" style="169" customWidth="1"/>
    <col min="15367" max="15368" width="0" style="169" hidden="1" customWidth="1"/>
    <col min="15369" max="15617" width="9.109375" style="169"/>
    <col min="15618" max="15618" width="78.44140625" style="169" bestFit="1" customWidth="1"/>
    <col min="15619" max="15620" width="9.109375" style="169"/>
    <col min="15621" max="15621" width="10.88671875" style="169" bestFit="1" customWidth="1"/>
    <col min="15622" max="15622" width="15.6640625" style="169" customWidth="1"/>
    <col min="15623" max="15624" width="0" style="169" hidden="1" customWidth="1"/>
    <col min="15625" max="15873" width="9.109375" style="169"/>
    <col min="15874" max="15874" width="78.44140625" style="169" bestFit="1" customWidth="1"/>
    <col min="15875" max="15876" width="9.109375" style="169"/>
    <col min="15877" max="15877" width="10.88671875" style="169" bestFit="1" customWidth="1"/>
    <col min="15878" max="15878" width="15.6640625" style="169" customWidth="1"/>
    <col min="15879" max="15880" width="0" style="169" hidden="1" customWidth="1"/>
    <col min="15881" max="16129" width="9.109375" style="169"/>
    <col min="16130" max="16130" width="78.44140625" style="169" bestFit="1" customWidth="1"/>
    <col min="16131" max="16132" width="9.109375" style="169"/>
    <col min="16133" max="16133" width="10.88671875" style="169" bestFit="1" customWidth="1"/>
    <col min="16134" max="16134" width="15.6640625" style="169" customWidth="1"/>
    <col min="16135" max="16136" width="0" style="169" hidden="1" customWidth="1"/>
    <col min="16137" max="16384" width="9.109375" style="169"/>
  </cols>
  <sheetData>
    <row r="1" spans="1:8" ht="27" customHeight="1" x14ac:dyDescent="0.25"/>
    <row r="2" spans="1:8" s="170" customFormat="1" ht="39" customHeight="1" thickBot="1" x14ac:dyDescent="0.35">
      <c r="A2" s="363" t="s">
        <v>359</v>
      </c>
      <c r="B2" s="364"/>
      <c r="C2" s="364"/>
      <c r="D2" s="364"/>
      <c r="E2" s="364"/>
      <c r="F2" s="365"/>
    </row>
    <row r="3" spans="1:8" s="170" customFormat="1" ht="39" customHeight="1" thickBot="1" x14ac:dyDescent="0.35">
      <c r="A3" s="363" t="s">
        <v>208</v>
      </c>
      <c r="B3" s="366"/>
      <c r="C3" s="366"/>
      <c r="D3" s="366"/>
      <c r="E3" s="366"/>
      <c r="F3" s="367"/>
    </row>
    <row r="4" spans="1:8" s="130" customFormat="1" ht="43.5" customHeight="1" thickBot="1" x14ac:dyDescent="0.3">
      <c r="A4" s="171" t="s">
        <v>173</v>
      </c>
      <c r="B4" s="172" t="s">
        <v>174</v>
      </c>
      <c r="C4" s="368" t="s">
        <v>175</v>
      </c>
      <c r="D4" s="370" t="s">
        <v>176</v>
      </c>
      <c r="E4" s="370" t="s">
        <v>177</v>
      </c>
      <c r="F4" s="372" t="s">
        <v>178</v>
      </c>
      <c r="G4" s="173" t="s">
        <v>176</v>
      </c>
      <c r="H4" s="174" t="s">
        <v>179</v>
      </c>
    </row>
    <row r="5" spans="1:8" s="170" customFormat="1" ht="18" thickBot="1" x14ac:dyDescent="0.3">
      <c r="A5" s="374" t="s">
        <v>209</v>
      </c>
      <c r="B5" s="375"/>
      <c r="C5" s="369"/>
      <c r="D5" s="371"/>
      <c r="E5" s="371"/>
      <c r="F5" s="373"/>
      <c r="G5" s="175" t="s">
        <v>210</v>
      </c>
      <c r="H5" s="176" t="s">
        <v>211</v>
      </c>
    </row>
    <row r="6" spans="1:8" s="170" customFormat="1" ht="15.6" x14ac:dyDescent="0.25">
      <c r="A6" s="177" t="s">
        <v>212</v>
      </c>
      <c r="B6" s="376" t="s">
        <v>213</v>
      </c>
      <c r="C6" s="377"/>
      <c r="D6" s="377"/>
      <c r="E6" s="377"/>
      <c r="F6" s="377"/>
      <c r="G6" s="377"/>
      <c r="H6" s="378"/>
    </row>
    <row r="7" spans="1:8" ht="95.25" customHeight="1" x14ac:dyDescent="0.25">
      <c r="A7" s="341">
        <v>1</v>
      </c>
      <c r="B7" s="178" t="s">
        <v>214</v>
      </c>
      <c r="C7" s="341" t="s">
        <v>50</v>
      </c>
      <c r="D7" s="379"/>
      <c r="E7" s="345"/>
      <c r="F7" s="380"/>
      <c r="G7" s="379"/>
      <c r="H7" s="380"/>
    </row>
    <row r="8" spans="1:8" ht="98.25" customHeight="1" x14ac:dyDescent="0.25">
      <c r="A8" s="342"/>
      <c r="B8" s="178" t="s">
        <v>215</v>
      </c>
      <c r="C8" s="360"/>
      <c r="D8" s="361"/>
      <c r="E8" s="346"/>
      <c r="F8" s="381"/>
      <c r="G8" s="361"/>
      <c r="H8" s="381"/>
    </row>
    <row r="9" spans="1:8" ht="39.6" x14ac:dyDescent="0.25">
      <c r="A9" s="341">
        <v>2</v>
      </c>
      <c r="B9" s="178" t="s">
        <v>216</v>
      </c>
      <c r="C9" s="360"/>
      <c r="D9" s="361"/>
      <c r="E9" s="345"/>
      <c r="F9" s="381"/>
      <c r="G9" s="361"/>
      <c r="H9" s="381"/>
    </row>
    <row r="10" spans="1:8" ht="63" customHeight="1" x14ac:dyDescent="0.25">
      <c r="A10" s="342"/>
      <c r="B10" s="178" t="s">
        <v>217</v>
      </c>
      <c r="C10" s="360"/>
      <c r="D10" s="362"/>
      <c r="E10" s="346"/>
      <c r="F10" s="382"/>
      <c r="G10" s="362"/>
      <c r="H10" s="382"/>
    </row>
    <row r="11" spans="1:8" ht="25.5" customHeight="1" x14ac:dyDescent="0.25">
      <c r="A11" s="341">
        <v>3</v>
      </c>
      <c r="B11" s="178" t="s">
        <v>218</v>
      </c>
      <c r="C11" s="360"/>
      <c r="D11" s="343">
        <f>7+14+32+24</f>
        <v>77</v>
      </c>
      <c r="E11" s="345"/>
      <c r="F11" s="347"/>
      <c r="G11" s="343"/>
      <c r="H11" s="349">
        <f>G11*E11</f>
        <v>0</v>
      </c>
    </row>
    <row r="12" spans="1:8" ht="25.5" customHeight="1" x14ac:dyDescent="0.25">
      <c r="A12" s="342"/>
      <c r="B12" s="178" t="s">
        <v>219</v>
      </c>
      <c r="C12" s="360"/>
      <c r="D12" s="344"/>
      <c r="E12" s="346"/>
      <c r="F12" s="348"/>
      <c r="G12" s="344"/>
      <c r="H12" s="348"/>
    </row>
    <row r="13" spans="1:8" ht="25.5" customHeight="1" x14ac:dyDescent="0.25">
      <c r="A13" s="341">
        <v>4</v>
      </c>
      <c r="B13" s="178" t="s">
        <v>220</v>
      </c>
      <c r="C13" s="360"/>
      <c r="D13" s="343">
        <f>10+8+8</f>
        <v>26</v>
      </c>
      <c r="E13" s="345"/>
      <c r="F13" s="347"/>
      <c r="G13" s="343"/>
      <c r="H13" s="349">
        <f>G13*E13</f>
        <v>0</v>
      </c>
    </row>
    <row r="14" spans="1:8" ht="25.5" customHeight="1" x14ac:dyDescent="0.25">
      <c r="A14" s="342"/>
      <c r="B14" s="178" t="s">
        <v>221</v>
      </c>
      <c r="C14" s="360"/>
      <c r="D14" s="344"/>
      <c r="E14" s="346"/>
      <c r="F14" s="348"/>
      <c r="G14" s="344"/>
      <c r="H14" s="348"/>
    </row>
    <row r="15" spans="1:8" ht="25.5" customHeight="1" x14ac:dyDescent="0.25">
      <c r="A15" s="341">
        <v>5</v>
      </c>
      <c r="B15" s="178" t="s">
        <v>222</v>
      </c>
      <c r="C15" s="360"/>
      <c r="D15" s="343">
        <f>28+8+12+12</f>
        <v>60</v>
      </c>
      <c r="E15" s="345"/>
      <c r="F15" s="347"/>
      <c r="G15" s="343"/>
      <c r="H15" s="349">
        <f>G15*E15</f>
        <v>0</v>
      </c>
    </row>
    <row r="16" spans="1:8" ht="25.5" customHeight="1" x14ac:dyDescent="0.25">
      <c r="A16" s="342"/>
      <c r="B16" s="178" t="s">
        <v>223</v>
      </c>
      <c r="C16" s="342"/>
      <c r="D16" s="344"/>
      <c r="E16" s="346"/>
      <c r="F16" s="348"/>
      <c r="G16" s="344"/>
      <c r="H16" s="348"/>
    </row>
    <row r="17" spans="1:8" ht="39.6" x14ac:dyDescent="0.25">
      <c r="A17" s="341">
        <v>6</v>
      </c>
      <c r="B17" s="178" t="s">
        <v>224</v>
      </c>
      <c r="C17" s="179" t="s">
        <v>225</v>
      </c>
      <c r="D17" s="343">
        <v>5</v>
      </c>
      <c r="E17" s="345"/>
      <c r="F17" s="347"/>
      <c r="G17" s="343"/>
      <c r="H17" s="349">
        <f>G17*E17</f>
        <v>0</v>
      </c>
    </row>
    <row r="18" spans="1:8" ht="48" customHeight="1" x14ac:dyDescent="0.25">
      <c r="A18" s="342"/>
      <c r="B18" s="178" t="s">
        <v>226</v>
      </c>
      <c r="C18" s="179" t="s">
        <v>52</v>
      </c>
      <c r="D18" s="344"/>
      <c r="E18" s="346"/>
      <c r="F18" s="348"/>
      <c r="G18" s="344"/>
      <c r="H18" s="348"/>
    </row>
    <row r="19" spans="1:8" ht="39.6" x14ac:dyDescent="0.25">
      <c r="A19" s="341">
        <v>6</v>
      </c>
      <c r="B19" s="183" t="s">
        <v>347</v>
      </c>
      <c r="C19" s="179" t="s">
        <v>225</v>
      </c>
      <c r="D19" s="343">
        <v>1</v>
      </c>
      <c r="E19" s="345"/>
      <c r="F19" s="347"/>
      <c r="G19" s="343"/>
      <c r="H19" s="349">
        <f>G19*E19</f>
        <v>0</v>
      </c>
    </row>
    <row r="20" spans="1:8" ht="48" customHeight="1" x14ac:dyDescent="0.25">
      <c r="A20" s="342"/>
      <c r="B20" s="178" t="s">
        <v>295</v>
      </c>
      <c r="C20" s="179" t="s">
        <v>52</v>
      </c>
      <c r="D20" s="344"/>
      <c r="E20" s="346"/>
      <c r="F20" s="348"/>
      <c r="G20" s="344"/>
      <c r="H20" s="348"/>
    </row>
    <row r="21" spans="1:8" s="170" customFormat="1" ht="15.75" customHeight="1" x14ac:dyDescent="0.25">
      <c r="A21" s="355" t="s">
        <v>227</v>
      </c>
      <c r="B21" s="356"/>
      <c r="C21" s="356"/>
      <c r="D21" s="356"/>
      <c r="E21" s="356"/>
      <c r="F21" s="180">
        <f>SUM(F7:F20)</f>
        <v>0</v>
      </c>
      <c r="H21" s="180">
        <f>SUM(H7:H20)</f>
        <v>0</v>
      </c>
    </row>
    <row r="22" spans="1:8" s="170" customFormat="1" ht="15.6" x14ac:dyDescent="0.25">
      <c r="A22" s="181" t="s">
        <v>228</v>
      </c>
      <c r="B22" s="357" t="s">
        <v>229</v>
      </c>
      <c r="C22" s="358"/>
      <c r="D22" s="358"/>
      <c r="E22" s="358"/>
      <c r="F22" s="358"/>
      <c r="G22" s="358"/>
      <c r="H22" s="359"/>
    </row>
    <row r="23" spans="1:8" s="170" customFormat="1" ht="66" x14ac:dyDescent="0.25">
      <c r="A23" s="341">
        <v>1</v>
      </c>
      <c r="B23" s="182" t="s">
        <v>230</v>
      </c>
      <c r="C23" s="360" t="s">
        <v>50</v>
      </c>
      <c r="D23" s="361"/>
      <c r="E23" s="345"/>
      <c r="F23" s="349"/>
      <c r="G23" s="361"/>
      <c r="H23" s="349"/>
    </row>
    <row r="24" spans="1:8" s="170" customFormat="1" ht="84.75" customHeight="1" x14ac:dyDescent="0.25">
      <c r="A24" s="342"/>
      <c r="B24" s="178" t="s">
        <v>231</v>
      </c>
      <c r="C24" s="360"/>
      <c r="D24" s="362"/>
      <c r="E24" s="346"/>
      <c r="F24" s="348"/>
      <c r="G24" s="362"/>
      <c r="H24" s="348"/>
    </row>
    <row r="25" spans="1:8" ht="30" customHeight="1" x14ac:dyDescent="0.25">
      <c r="A25" s="341">
        <v>2</v>
      </c>
      <c r="B25" s="178" t="s">
        <v>232</v>
      </c>
      <c r="C25" s="360"/>
      <c r="D25" s="343">
        <f>20+6+36+5</f>
        <v>67</v>
      </c>
      <c r="E25" s="345"/>
      <c r="F25" s="347"/>
      <c r="G25" s="343">
        <v>40</v>
      </c>
      <c r="H25" s="349">
        <f>G25*E25</f>
        <v>0</v>
      </c>
    </row>
    <row r="26" spans="1:8" ht="30" customHeight="1" x14ac:dyDescent="0.25">
      <c r="A26" s="342"/>
      <c r="B26" s="178" t="s">
        <v>233</v>
      </c>
      <c r="C26" s="360"/>
      <c r="D26" s="344"/>
      <c r="E26" s="346"/>
      <c r="F26" s="348"/>
      <c r="G26" s="344"/>
      <c r="H26" s="348"/>
    </row>
    <row r="27" spans="1:8" ht="24" customHeight="1" x14ac:dyDescent="0.25">
      <c r="A27" s="341">
        <v>3</v>
      </c>
      <c r="B27" s="178" t="s">
        <v>234</v>
      </c>
      <c r="C27" s="360"/>
      <c r="D27" s="343">
        <f>3+3+3+3+2+2+4+10</f>
        <v>30</v>
      </c>
      <c r="E27" s="345"/>
      <c r="F27" s="347"/>
      <c r="G27" s="343"/>
      <c r="H27" s="349">
        <f>G27*E27</f>
        <v>0</v>
      </c>
    </row>
    <row r="28" spans="1:8" ht="24" customHeight="1" x14ac:dyDescent="0.25">
      <c r="A28" s="342"/>
      <c r="B28" s="178" t="s">
        <v>235</v>
      </c>
      <c r="C28" s="342"/>
      <c r="D28" s="344"/>
      <c r="E28" s="346"/>
      <c r="F28" s="348"/>
      <c r="G28" s="344"/>
      <c r="H28" s="348"/>
    </row>
    <row r="29" spans="1:8" ht="30" customHeight="1" x14ac:dyDescent="0.25">
      <c r="A29" s="341">
        <v>4</v>
      </c>
      <c r="B29" s="178" t="s">
        <v>236</v>
      </c>
      <c r="C29" s="179" t="s">
        <v>225</v>
      </c>
      <c r="D29" s="343">
        <v>4</v>
      </c>
      <c r="E29" s="345"/>
      <c r="F29" s="347"/>
      <c r="G29" s="343"/>
      <c r="H29" s="349">
        <f>G29*E29</f>
        <v>0</v>
      </c>
    </row>
    <row r="30" spans="1:8" ht="31.5" customHeight="1" x14ac:dyDescent="0.25">
      <c r="A30" s="342"/>
      <c r="B30" s="178" t="s">
        <v>237</v>
      </c>
      <c r="C30" s="179" t="s">
        <v>52</v>
      </c>
      <c r="D30" s="344"/>
      <c r="E30" s="346"/>
      <c r="F30" s="348"/>
      <c r="G30" s="344"/>
      <c r="H30" s="348"/>
    </row>
    <row r="31" spans="1:8" ht="39.6" x14ac:dyDescent="0.25">
      <c r="A31" s="341">
        <v>5</v>
      </c>
      <c r="B31" s="178" t="s">
        <v>238</v>
      </c>
      <c r="C31" s="179" t="s">
        <v>225</v>
      </c>
      <c r="D31" s="343">
        <v>12</v>
      </c>
      <c r="E31" s="345"/>
      <c r="F31" s="347"/>
      <c r="G31" s="343"/>
      <c r="H31" s="349">
        <f>G31*E31</f>
        <v>0</v>
      </c>
    </row>
    <row r="32" spans="1:8" ht="39" customHeight="1" x14ac:dyDescent="0.25">
      <c r="A32" s="342"/>
      <c r="B32" s="178" t="s">
        <v>294</v>
      </c>
      <c r="C32" s="179" t="s">
        <v>52</v>
      </c>
      <c r="D32" s="344"/>
      <c r="E32" s="346"/>
      <c r="F32" s="348"/>
      <c r="G32" s="344"/>
      <c r="H32" s="348"/>
    </row>
    <row r="33" spans="1:9" ht="26.4" x14ac:dyDescent="0.25">
      <c r="A33" s="341">
        <v>6</v>
      </c>
      <c r="B33" s="183" t="s">
        <v>348</v>
      </c>
      <c r="C33" s="179" t="s">
        <v>225</v>
      </c>
      <c r="D33" s="343">
        <v>1</v>
      </c>
      <c r="E33" s="345"/>
      <c r="F33" s="347"/>
      <c r="G33" s="343"/>
      <c r="H33" s="349">
        <f>G33*E33</f>
        <v>0</v>
      </c>
    </row>
    <row r="34" spans="1:9" ht="39" customHeight="1" x14ac:dyDescent="0.25">
      <c r="A34" s="342"/>
      <c r="B34" s="178" t="s">
        <v>293</v>
      </c>
      <c r="C34" s="179" t="s">
        <v>52</v>
      </c>
      <c r="D34" s="344"/>
      <c r="E34" s="346"/>
      <c r="F34" s="348"/>
      <c r="G34" s="344"/>
      <c r="H34" s="348"/>
    </row>
    <row r="35" spans="1:9" ht="84.75" customHeight="1" x14ac:dyDescent="0.25">
      <c r="A35" s="341">
        <v>7</v>
      </c>
      <c r="B35" s="183" t="s">
        <v>350</v>
      </c>
      <c r="C35" s="179" t="s">
        <v>225</v>
      </c>
      <c r="D35" s="343">
        <v>1</v>
      </c>
      <c r="E35" s="345"/>
      <c r="F35" s="347"/>
      <c r="G35" s="343"/>
      <c r="H35" s="349">
        <f>G35*E35</f>
        <v>0</v>
      </c>
    </row>
    <row r="36" spans="1:9" ht="84" customHeight="1" x14ac:dyDescent="0.25">
      <c r="A36" s="342"/>
      <c r="B36" s="178" t="s">
        <v>349</v>
      </c>
      <c r="C36" s="179" t="s">
        <v>52</v>
      </c>
      <c r="D36" s="344"/>
      <c r="E36" s="346"/>
      <c r="F36" s="348"/>
      <c r="G36" s="344"/>
      <c r="H36" s="348"/>
    </row>
    <row r="37" spans="1:9" ht="84.75" customHeight="1" x14ac:dyDescent="0.25">
      <c r="A37" s="341">
        <v>8</v>
      </c>
      <c r="B37" s="178" t="s">
        <v>239</v>
      </c>
      <c r="C37" s="179" t="s">
        <v>225</v>
      </c>
      <c r="D37" s="343">
        <v>5</v>
      </c>
      <c r="E37" s="345"/>
      <c r="F37" s="347"/>
      <c r="G37" s="343"/>
      <c r="H37" s="349">
        <f>G37*E37</f>
        <v>0</v>
      </c>
    </row>
    <row r="38" spans="1:9" ht="84" customHeight="1" thickBot="1" x14ac:dyDescent="0.3">
      <c r="A38" s="342"/>
      <c r="B38" s="178" t="s">
        <v>240</v>
      </c>
      <c r="C38" s="179" t="s">
        <v>52</v>
      </c>
      <c r="D38" s="344"/>
      <c r="E38" s="346"/>
      <c r="F38" s="348"/>
      <c r="G38" s="344"/>
      <c r="H38" s="348"/>
    </row>
    <row r="39" spans="1:9" s="170" customFormat="1" ht="16.5" customHeight="1" thickBot="1" x14ac:dyDescent="0.3">
      <c r="A39" s="350" t="s">
        <v>241</v>
      </c>
      <c r="B39" s="351"/>
      <c r="C39" s="351"/>
      <c r="D39" s="351"/>
      <c r="E39" s="351"/>
      <c r="F39" s="184">
        <f>SUM(F23:F38)</f>
        <v>0</v>
      </c>
      <c r="H39" s="184">
        <f>SUM(H23:H38)</f>
        <v>0</v>
      </c>
    </row>
    <row r="40" spans="1:9" s="170" customFormat="1" ht="16.5" customHeight="1" thickBot="1" x14ac:dyDescent="0.3">
      <c r="A40" s="352" t="s">
        <v>242</v>
      </c>
      <c r="B40" s="353"/>
      <c r="C40" s="353"/>
      <c r="D40" s="353"/>
      <c r="E40" s="354"/>
      <c r="F40" s="185">
        <f>F39+F21</f>
        <v>0</v>
      </c>
      <c r="H40" s="185" t="e">
        <f>H39+#REF!+H21+#REF!</f>
        <v>#REF!</v>
      </c>
    </row>
    <row r="41" spans="1:9" ht="14.4" x14ac:dyDescent="0.3">
      <c r="B41" s="186" t="s">
        <v>243</v>
      </c>
      <c r="F41" s="187"/>
    </row>
    <row r="42" spans="1:9" ht="14.4" x14ac:dyDescent="0.3">
      <c r="A42" s="186"/>
      <c r="B42" s="186" t="s">
        <v>244</v>
      </c>
    </row>
    <row r="43" spans="1:9" s="130" customFormat="1" ht="68.25" hidden="1" customHeight="1" thickBot="1" x14ac:dyDescent="0.35">
      <c r="A43" s="188"/>
      <c r="B43" s="159"/>
      <c r="C43" s="160"/>
      <c r="D43" s="154"/>
      <c r="E43" s="189"/>
      <c r="F43" s="189"/>
      <c r="G43" s="154"/>
      <c r="H43" s="154"/>
      <c r="I43" s="154"/>
    </row>
    <row r="44" spans="1:9" s="130" customFormat="1" ht="68.25" hidden="1" customHeight="1" thickTop="1" x14ac:dyDescent="0.3">
      <c r="A44" s="188"/>
      <c r="B44" s="155" t="s">
        <v>204</v>
      </c>
      <c r="C44" s="156"/>
      <c r="D44" s="322" t="s">
        <v>205</v>
      </c>
      <c r="E44" s="322"/>
      <c r="F44" s="322"/>
      <c r="G44" s="157"/>
      <c r="H44" s="157"/>
    </row>
    <row r="45" spans="1:9" s="130" customFormat="1" ht="68.25" customHeight="1" x14ac:dyDescent="0.25">
      <c r="B45" s="160"/>
      <c r="C45" s="160"/>
      <c r="D45" s="160"/>
    </row>
    <row r="46" spans="1:9" s="130" customFormat="1" ht="68.25" customHeight="1" x14ac:dyDescent="0.25">
      <c r="B46" s="160"/>
      <c r="C46" s="160"/>
      <c r="D46" s="160"/>
    </row>
  </sheetData>
  <autoFilter ref="A1:F40"/>
  <mergeCells count="101">
    <mergeCell ref="A2:F2"/>
    <mergeCell ref="A3:F3"/>
    <mergeCell ref="C4:C5"/>
    <mergeCell ref="D4:D5"/>
    <mergeCell ref="E4:E5"/>
    <mergeCell ref="F4:F5"/>
    <mergeCell ref="A5:B5"/>
    <mergeCell ref="A17:A18"/>
    <mergeCell ref="D17:D18"/>
    <mergeCell ref="E17:E18"/>
    <mergeCell ref="F17:F18"/>
    <mergeCell ref="B6:H6"/>
    <mergeCell ref="A7:A8"/>
    <mergeCell ref="C7:C16"/>
    <mergeCell ref="D7:D10"/>
    <mergeCell ref="E7:E8"/>
    <mergeCell ref="F7:F10"/>
    <mergeCell ref="G7:G10"/>
    <mergeCell ref="H7:H10"/>
    <mergeCell ref="A9:A10"/>
    <mergeCell ref="E9:E10"/>
    <mergeCell ref="G17:G18"/>
    <mergeCell ref="H17:H18"/>
    <mergeCell ref="A11:A12"/>
    <mergeCell ref="D11:D12"/>
    <mergeCell ref="E11:E12"/>
    <mergeCell ref="F11:F12"/>
    <mergeCell ref="G11:G12"/>
    <mergeCell ref="H11:H12"/>
    <mergeCell ref="A15:A16"/>
    <mergeCell ref="D15:D16"/>
    <mergeCell ref="E15:E16"/>
    <mergeCell ref="F15:F16"/>
    <mergeCell ref="G15:G16"/>
    <mergeCell ref="H15:H16"/>
    <mergeCell ref="A13:A14"/>
    <mergeCell ref="D13:D14"/>
    <mergeCell ref="E13:E14"/>
    <mergeCell ref="F13:F14"/>
    <mergeCell ref="G13:G14"/>
    <mergeCell ref="H13:H14"/>
    <mergeCell ref="A19:A20"/>
    <mergeCell ref="D19:D20"/>
    <mergeCell ref="E19:E20"/>
    <mergeCell ref="F19:F20"/>
    <mergeCell ref="G19:G20"/>
    <mergeCell ref="H19:H20"/>
    <mergeCell ref="A21:E21"/>
    <mergeCell ref="B22:H22"/>
    <mergeCell ref="A23:A24"/>
    <mergeCell ref="C23:C28"/>
    <mergeCell ref="D23:D24"/>
    <mergeCell ref="E23:E24"/>
    <mergeCell ref="F23:F24"/>
    <mergeCell ref="G23:G24"/>
    <mergeCell ref="H23:H24"/>
    <mergeCell ref="A25:A26"/>
    <mergeCell ref="D25:D26"/>
    <mergeCell ref="E25:E26"/>
    <mergeCell ref="F25:F26"/>
    <mergeCell ref="G25:G26"/>
    <mergeCell ref="H25:H26"/>
    <mergeCell ref="A27:A28"/>
    <mergeCell ref="D27:D28"/>
    <mergeCell ref="E27:E28"/>
    <mergeCell ref="F27:F28"/>
    <mergeCell ref="G27:G28"/>
    <mergeCell ref="A31:A32"/>
    <mergeCell ref="D31:D32"/>
    <mergeCell ref="E31:E32"/>
    <mergeCell ref="F31:F32"/>
    <mergeCell ref="G31:G32"/>
    <mergeCell ref="H31:H32"/>
    <mergeCell ref="H27:H28"/>
    <mergeCell ref="A29:A30"/>
    <mergeCell ref="D29:D30"/>
    <mergeCell ref="E29:E30"/>
    <mergeCell ref="F29:F30"/>
    <mergeCell ref="G29:G30"/>
    <mergeCell ref="H29:H30"/>
    <mergeCell ref="A35:A36"/>
    <mergeCell ref="D35:D36"/>
    <mergeCell ref="E35:E36"/>
    <mergeCell ref="F35:F36"/>
    <mergeCell ref="G35:G36"/>
    <mergeCell ref="H35:H36"/>
    <mergeCell ref="A33:A34"/>
    <mergeCell ref="D33:D34"/>
    <mergeCell ref="E33:E34"/>
    <mergeCell ref="F33:F34"/>
    <mergeCell ref="G33:G34"/>
    <mergeCell ref="H33:H34"/>
    <mergeCell ref="A37:A38"/>
    <mergeCell ref="D37:D38"/>
    <mergeCell ref="E37:E38"/>
    <mergeCell ref="F37:F38"/>
    <mergeCell ref="G37:G38"/>
    <mergeCell ref="H37:H38"/>
    <mergeCell ref="A39:E39"/>
    <mergeCell ref="A40:E40"/>
    <mergeCell ref="D44:F44"/>
  </mergeCells>
  <printOptions horizontalCentered="1"/>
  <pageMargins left="0.27559055118110237" right="0.19685039370078741" top="0.70866141732283472" bottom="0.70866141732283472"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F21" sqref="F21:F22"/>
    </sheetView>
  </sheetViews>
  <sheetFormatPr defaultColWidth="9.109375" defaultRowHeight="13.2" x14ac:dyDescent="0.25"/>
  <cols>
    <col min="1" max="1" width="9.109375" style="165"/>
    <col min="2" max="2" width="78.44140625" style="165" bestFit="1" customWidth="1"/>
    <col min="3" max="3" width="9.109375" style="165"/>
    <col min="4" max="4" width="9.109375" style="166"/>
    <col min="5" max="5" width="9.109375" style="167"/>
    <col min="6" max="6" width="15.6640625" style="168" customWidth="1"/>
    <col min="7" max="7" width="5.44140625" style="169" hidden="1" customWidth="1"/>
    <col min="8" max="8" width="15.44140625" style="169" hidden="1" customWidth="1"/>
    <col min="9" max="257" width="9.109375" style="169"/>
    <col min="258" max="258" width="78.44140625" style="169" bestFit="1" customWidth="1"/>
    <col min="259" max="261" width="9.109375" style="169"/>
    <col min="262" max="262" width="15.6640625" style="169" customWidth="1"/>
    <col min="263" max="264" width="0" style="169" hidden="1" customWidth="1"/>
    <col min="265" max="513" width="9.109375" style="169"/>
    <col min="514" max="514" width="78.44140625" style="169" bestFit="1" customWidth="1"/>
    <col min="515" max="517" width="9.109375" style="169"/>
    <col min="518" max="518" width="15.6640625" style="169" customWidth="1"/>
    <col min="519" max="520" width="0" style="169" hidden="1" customWidth="1"/>
    <col min="521" max="769" width="9.109375" style="169"/>
    <col min="770" max="770" width="78.44140625" style="169" bestFit="1" customWidth="1"/>
    <col min="771" max="773" width="9.109375" style="169"/>
    <col min="774" max="774" width="15.6640625" style="169" customWidth="1"/>
    <col min="775" max="776" width="0" style="169" hidden="1" customWidth="1"/>
    <col min="777" max="1025" width="9.109375" style="169"/>
    <col min="1026" max="1026" width="78.44140625" style="169" bestFit="1" customWidth="1"/>
    <col min="1027" max="1029" width="9.109375" style="169"/>
    <col min="1030" max="1030" width="15.6640625" style="169" customWidth="1"/>
    <col min="1031" max="1032" width="0" style="169" hidden="1" customWidth="1"/>
    <col min="1033" max="1281" width="9.109375" style="169"/>
    <col min="1282" max="1282" width="78.44140625" style="169" bestFit="1" customWidth="1"/>
    <col min="1283" max="1285" width="9.109375" style="169"/>
    <col min="1286" max="1286" width="15.6640625" style="169" customWidth="1"/>
    <col min="1287" max="1288" width="0" style="169" hidden="1" customWidth="1"/>
    <col min="1289" max="1537" width="9.109375" style="169"/>
    <col min="1538" max="1538" width="78.44140625" style="169" bestFit="1" customWidth="1"/>
    <col min="1539" max="1541" width="9.109375" style="169"/>
    <col min="1542" max="1542" width="15.6640625" style="169" customWidth="1"/>
    <col min="1543" max="1544" width="0" style="169" hidden="1" customWidth="1"/>
    <col min="1545" max="1793" width="9.109375" style="169"/>
    <col min="1794" max="1794" width="78.44140625" style="169" bestFit="1" customWidth="1"/>
    <col min="1795" max="1797" width="9.109375" style="169"/>
    <col min="1798" max="1798" width="15.6640625" style="169" customWidth="1"/>
    <col min="1799" max="1800" width="0" style="169" hidden="1" customWidth="1"/>
    <col min="1801" max="2049" width="9.109375" style="169"/>
    <col min="2050" max="2050" width="78.44140625" style="169" bestFit="1" customWidth="1"/>
    <col min="2051" max="2053" width="9.109375" style="169"/>
    <col min="2054" max="2054" width="15.6640625" style="169" customWidth="1"/>
    <col min="2055" max="2056" width="0" style="169" hidden="1" customWidth="1"/>
    <col min="2057" max="2305" width="9.109375" style="169"/>
    <col min="2306" max="2306" width="78.44140625" style="169" bestFit="1" customWidth="1"/>
    <col min="2307" max="2309" width="9.109375" style="169"/>
    <col min="2310" max="2310" width="15.6640625" style="169" customWidth="1"/>
    <col min="2311" max="2312" width="0" style="169" hidden="1" customWidth="1"/>
    <col min="2313" max="2561" width="9.109375" style="169"/>
    <col min="2562" max="2562" width="78.44140625" style="169" bestFit="1" customWidth="1"/>
    <col min="2563" max="2565" width="9.109375" style="169"/>
    <col min="2566" max="2566" width="15.6640625" style="169" customWidth="1"/>
    <col min="2567" max="2568" width="0" style="169" hidden="1" customWidth="1"/>
    <col min="2569" max="2817" width="9.109375" style="169"/>
    <col min="2818" max="2818" width="78.44140625" style="169" bestFit="1" customWidth="1"/>
    <col min="2819" max="2821" width="9.109375" style="169"/>
    <col min="2822" max="2822" width="15.6640625" style="169" customWidth="1"/>
    <col min="2823" max="2824" width="0" style="169" hidden="1" customWidth="1"/>
    <col min="2825" max="3073" width="9.109375" style="169"/>
    <col min="3074" max="3074" width="78.44140625" style="169" bestFit="1" customWidth="1"/>
    <col min="3075" max="3077" width="9.109375" style="169"/>
    <col min="3078" max="3078" width="15.6640625" style="169" customWidth="1"/>
    <col min="3079" max="3080" width="0" style="169" hidden="1" customWidth="1"/>
    <col min="3081" max="3329" width="9.109375" style="169"/>
    <col min="3330" max="3330" width="78.44140625" style="169" bestFit="1" customWidth="1"/>
    <col min="3331" max="3333" width="9.109375" style="169"/>
    <col min="3334" max="3334" width="15.6640625" style="169" customWidth="1"/>
    <col min="3335" max="3336" width="0" style="169" hidden="1" customWidth="1"/>
    <col min="3337" max="3585" width="9.109375" style="169"/>
    <col min="3586" max="3586" width="78.44140625" style="169" bestFit="1" customWidth="1"/>
    <col min="3587" max="3589" width="9.109375" style="169"/>
    <col min="3590" max="3590" width="15.6640625" style="169" customWidth="1"/>
    <col min="3591" max="3592" width="0" style="169" hidden="1" customWidth="1"/>
    <col min="3593" max="3841" width="9.109375" style="169"/>
    <col min="3842" max="3842" width="78.44140625" style="169" bestFit="1" customWidth="1"/>
    <col min="3843" max="3845" width="9.109375" style="169"/>
    <col min="3846" max="3846" width="15.6640625" style="169" customWidth="1"/>
    <col min="3847" max="3848" width="0" style="169" hidden="1" customWidth="1"/>
    <col min="3849" max="4097" width="9.109375" style="169"/>
    <col min="4098" max="4098" width="78.44140625" style="169" bestFit="1" customWidth="1"/>
    <col min="4099" max="4101" width="9.109375" style="169"/>
    <col min="4102" max="4102" width="15.6640625" style="169" customWidth="1"/>
    <col min="4103" max="4104" width="0" style="169" hidden="1" customWidth="1"/>
    <col min="4105" max="4353" width="9.109375" style="169"/>
    <col min="4354" max="4354" width="78.44140625" style="169" bestFit="1" customWidth="1"/>
    <col min="4355" max="4357" width="9.109375" style="169"/>
    <col min="4358" max="4358" width="15.6640625" style="169" customWidth="1"/>
    <col min="4359" max="4360" width="0" style="169" hidden="1" customWidth="1"/>
    <col min="4361" max="4609" width="9.109375" style="169"/>
    <col min="4610" max="4610" width="78.44140625" style="169" bestFit="1" customWidth="1"/>
    <col min="4611" max="4613" width="9.109375" style="169"/>
    <col min="4614" max="4614" width="15.6640625" style="169" customWidth="1"/>
    <col min="4615" max="4616" width="0" style="169" hidden="1" customWidth="1"/>
    <col min="4617" max="4865" width="9.109375" style="169"/>
    <col min="4866" max="4866" width="78.44140625" style="169" bestFit="1" customWidth="1"/>
    <col min="4867" max="4869" width="9.109375" style="169"/>
    <col min="4870" max="4870" width="15.6640625" style="169" customWidth="1"/>
    <col min="4871" max="4872" width="0" style="169" hidden="1" customWidth="1"/>
    <col min="4873" max="5121" width="9.109375" style="169"/>
    <col min="5122" max="5122" width="78.44140625" style="169" bestFit="1" customWidth="1"/>
    <col min="5123" max="5125" width="9.109375" style="169"/>
    <col min="5126" max="5126" width="15.6640625" style="169" customWidth="1"/>
    <col min="5127" max="5128" width="0" style="169" hidden="1" customWidth="1"/>
    <col min="5129" max="5377" width="9.109375" style="169"/>
    <col min="5378" max="5378" width="78.44140625" style="169" bestFit="1" customWidth="1"/>
    <col min="5379" max="5381" width="9.109375" style="169"/>
    <col min="5382" max="5382" width="15.6640625" style="169" customWidth="1"/>
    <col min="5383" max="5384" width="0" style="169" hidden="1" customWidth="1"/>
    <col min="5385" max="5633" width="9.109375" style="169"/>
    <col min="5634" max="5634" width="78.44140625" style="169" bestFit="1" customWidth="1"/>
    <col min="5635" max="5637" width="9.109375" style="169"/>
    <col min="5638" max="5638" width="15.6640625" style="169" customWidth="1"/>
    <col min="5639" max="5640" width="0" style="169" hidden="1" customWidth="1"/>
    <col min="5641" max="5889" width="9.109375" style="169"/>
    <col min="5890" max="5890" width="78.44140625" style="169" bestFit="1" customWidth="1"/>
    <col min="5891" max="5893" width="9.109375" style="169"/>
    <col min="5894" max="5894" width="15.6640625" style="169" customWidth="1"/>
    <col min="5895" max="5896" width="0" style="169" hidden="1" customWidth="1"/>
    <col min="5897" max="6145" width="9.109375" style="169"/>
    <col min="6146" max="6146" width="78.44140625" style="169" bestFit="1" customWidth="1"/>
    <col min="6147" max="6149" width="9.109375" style="169"/>
    <col min="6150" max="6150" width="15.6640625" style="169" customWidth="1"/>
    <col min="6151" max="6152" width="0" style="169" hidden="1" customWidth="1"/>
    <col min="6153" max="6401" width="9.109375" style="169"/>
    <col min="6402" max="6402" width="78.44140625" style="169" bestFit="1" customWidth="1"/>
    <col min="6403" max="6405" width="9.109375" style="169"/>
    <col min="6406" max="6406" width="15.6640625" style="169" customWidth="1"/>
    <col min="6407" max="6408" width="0" style="169" hidden="1" customWidth="1"/>
    <col min="6409" max="6657" width="9.109375" style="169"/>
    <col min="6658" max="6658" width="78.44140625" style="169" bestFit="1" customWidth="1"/>
    <col min="6659" max="6661" width="9.109375" style="169"/>
    <col min="6662" max="6662" width="15.6640625" style="169" customWidth="1"/>
    <col min="6663" max="6664" width="0" style="169" hidden="1" customWidth="1"/>
    <col min="6665" max="6913" width="9.109375" style="169"/>
    <col min="6914" max="6914" width="78.44140625" style="169" bestFit="1" customWidth="1"/>
    <col min="6915" max="6917" width="9.109375" style="169"/>
    <col min="6918" max="6918" width="15.6640625" style="169" customWidth="1"/>
    <col min="6919" max="6920" width="0" style="169" hidden="1" customWidth="1"/>
    <col min="6921" max="7169" width="9.109375" style="169"/>
    <col min="7170" max="7170" width="78.44140625" style="169" bestFit="1" customWidth="1"/>
    <col min="7171" max="7173" width="9.109375" style="169"/>
    <col min="7174" max="7174" width="15.6640625" style="169" customWidth="1"/>
    <col min="7175" max="7176" width="0" style="169" hidden="1" customWidth="1"/>
    <col min="7177" max="7425" width="9.109375" style="169"/>
    <col min="7426" max="7426" width="78.44140625" style="169" bestFit="1" customWidth="1"/>
    <col min="7427" max="7429" width="9.109375" style="169"/>
    <col min="7430" max="7430" width="15.6640625" style="169" customWidth="1"/>
    <col min="7431" max="7432" width="0" style="169" hidden="1" customWidth="1"/>
    <col min="7433" max="7681" width="9.109375" style="169"/>
    <col min="7682" max="7682" width="78.44140625" style="169" bestFit="1" customWidth="1"/>
    <col min="7683" max="7685" width="9.109375" style="169"/>
    <col min="7686" max="7686" width="15.6640625" style="169" customWidth="1"/>
    <col min="7687" max="7688" width="0" style="169" hidden="1" customWidth="1"/>
    <col min="7689" max="7937" width="9.109375" style="169"/>
    <col min="7938" max="7938" width="78.44140625" style="169" bestFit="1" customWidth="1"/>
    <col min="7939" max="7941" width="9.109375" style="169"/>
    <col min="7942" max="7942" width="15.6640625" style="169" customWidth="1"/>
    <col min="7943" max="7944" width="0" style="169" hidden="1" customWidth="1"/>
    <col min="7945" max="8193" width="9.109375" style="169"/>
    <col min="8194" max="8194" width="78.44140625" style="169" bestFit="1" customWidth="1"/>
    <col min="8195" max="8197" width="9.109375" style="169"/>
    <col min="8198" max="8198" width="15.6640625" style="169" customWidth="1"/>
    <col min="8199" max="8200" width="0" style="169" hidden="1" customWidth="1"/>
    <col min="8201" max="8449" width="9.109375" style="169"/>
    <col min="8450" max="8450" width="78.44140625" style="169" bestFit="1" customWidth="1"/>
    <col min="8451" max="8453" width="9.109375" style="169"/>
    <col min="8454" max="8454" width="15.6640625" style="169" customWidth="1"/>
    <col min="8455" max="8456" width="0" style="169" hidden="1" customWidth="1"/>
    <col min="8457" max="8705" width="9.109375" style="169"/>
    <col min="8706" max="8706" width="78.44140625" style="169" bestFit="1" customWidth="1"/>
    <col min="8707" max="8709" width="9.109375" style="169"/>
    <col min="8710" max="8710" width="15.6640625" style="169" customWidth="1"/>
    <col min="8711" max="8712" width="0" style="169" hidden="1" customWidth="1"/>
    <col min="8713" max="8961" width="9.109375" style="169"/>
    <col min="8962" max="8962" width="78.44140625" style="169" bestFit="1" customWidth="1"/>
    <col min="8963" max="8965" width="9.109375" style="169"/>
    <col min="8966" max="8966" width="15.6640625" style="169" customWidth="1"/>
    <col min="8967" max="8968" width="0" style="169" hidden="1" customWidth="1"/>
    <col min="8969" max="9217" width="9.109375" style="169"/>
    <col min="9218" max="9218" width="78.44140625" style="169" bestFit="1" customWidth="1"/>
    <col min="9219" max="9221" width="9.109375" style="169"/>
    <col min="9222" max="9222" width="15.6640625" style="169" customWidth="1"/>
    <col min="9223" max="9224" width="0" style="169" hidden="1" customWidth="1"/>
    <col min="9225" max="9473" width="9.109375" style="169"/>
    <col min="9474" max="9474" width="78.44140625" style="169" bestFit="1" customWidth="1"/>
    <col min="9475" max="9477" width="9.109375" style="169"/>
    <col min="9478" max="9478" width="15.6640625" style="169" customWidth="1"/>
    <col min="9479" max="9480" width="0" style="169" hidden="1" customWidth="1"/>
    <col min="9481" max="9729" width="9.109375" style="169"/>
    <col min="9730" max="9730" width="78.44140625" style="169" bestFit="1" customWidth="1"/>
    <col min="9731" max="9733" width="9.109375" style="169"/>
    <col min="9734" max="9734" width="15.6640625" style="169" customWidth="1"/>
    <col min="9735" max="9736" width="0" style="169" hidden="1" customWidth="1"/>
    <col min="9737" max="9985" width="9.109375" style="169"/>
    <col min="9986" max="9986" width="78.44140625" style="169" bestFit="1" customWidth="1"/>
    <col min="9987" max="9989" width="9.109375" style="169"/>
    <col min="9990" max="9990" width="15.6640625" style="169" customWidth="1"/>
    <col min="9991" max="9992" width="0" style="169" hidden="1" customWidth="1"/>
    <col min="9993" max="10241" width="9.109375" style="169"/>
    <col min="10242" max="10242" width="78.44140625" style="169" bestFit="1" customWidth="1"/>
    <col min="10243" max="10245" width="9.109375" style="169"/>
    <col min="10246" max="10246" width="15.6640625" style="169" customWidth="1"/>
    <col min="10247" max="10248" width="0" style="169" hidden="1" customWidth="1"/>
    <col min="10249" max="10497" width="9.109375" style="169"/>
    <col min="10498" max="10498" width="78.44140625" style="169" bestFit="1" customWidth="1"/>
    <col min="10499" max="10501" width="9.109375" style="169"/>
    <col min="10502" max="10502" width="15.6640625" style="169" customWidth="1"/>
    <col min="10503" max="10504" width="0" style="169" hidden="1" customWidth="1"/>
    <col min="10505" max="10753" width="9.109375" style="169"/>
    <col min="10754" max="10754" width="78.44140625" style="169" bestFit="1" customWidth="1"/>
    <col min="10755" max="10757" width="9.109375" style="169"/>
    <col min="10758" max="10758" width="15.6640625" style="169" customWidth="1"/>
    <col min="10759" max="10760" width="0" style="169" hidden="1" customWidth="1"/>
    <col min="10761" max="11009" width="9.109375" style="169"/>
    <col min="11010" max="11010" width="78.44140625" style="169" bestFit="1" customWidth="1"/>
    <col min="11011" max="11013" width="9.109375" style="169"/>
    <col min="11014" max="11014" width="15.6640625" style="169" customWidth="1"/>
    <col min="11015" max="11016" width="0" style="169" hidden="1" customWidth="1"/>
    <col min="11017" max="11265" width="9.109375" style="169"/>
    <col min="11266" max="11266" width="78.44140625" style="169" bestFit="1" customWidth="1"/>
    <col min="11267" max="11269" width="9.109375" style="169"/>
    <col min="11270" max="11270" width="15.6640625" style="169" customWidth="1"/>
    <col min="11271" max="11272" width="0" style="169" hidden="1" customWidth="1"/>
    <col min="11273" max="11521" width="9.109375" style="169"/>
    <col min="11522" max="11522" width="78.44140625" style="169" bestFit="1" customWidth="1"/>
    <col min="11523" max="11525" width="9.109375" style="169"/>
    <col min="11526" max="11526" width="15.6640625" style="169" customWidth="1"/>
    <col min="11527" max="11528" width="0" style="169" hidden="1" customWidth="1"/>
    <col min="11529" max="11777" width="9.109375" style="169"/>
    <col min="11778" max="11778" width="78.44140625" style="169" bestFit="1" customWidth="1"/>
    <col min="11779" max="11781" width="9.109375" style="169"/>
    <col min="11782" max="11782" width="15.6640625" style="169" customWidth="1"/>
    <col min="11783" max="11784" width="0" style="169" hidden="1" customWidth="1"/>
    <col min="11785" max="12033" width="9.109375" style="169"/>
    <col min="12034" max="12034" width="78.44140625" style="169" bestFit="1" customWidth="1"/>
    <col min="12035" max="12037" width="9.109375" style="169"/>
    <col min="12038" max="12038" width="15.6640625" style="169" customWidth="1"/>
    <col min="12039" max="12040" width="0" style="169" hidden="1" customWidth="1"/>
    <col min="12041" max="12289" width="9.109375" style="169"/>
    <col min="12290" max="12290" width="78.44140625" style="169" bestFit="1" customWidth="1"/>
    <col min="12291" max="12293" width="9.109375" style="169"/>
    <col min="12294" max="12294" width="15.6640625" style="169" customWidth="1"/>
    <col min="12295" max="12296" width="0" style="169" hidden="1" customWidth="1"/>
    <col min="12297" max="12545" width="9.109375" style="169"/>
    <col min="12546" max="12546" width="78.44140625" style="169" bestFit="1" customWidth="1"/>
    <col min="12547" max="12549" width="9.109375" style="169"/>
    <col min="12550" max="12550" width="15.6640625" style="169" customWidth="1"/>
    <col min="12551" max="12552" width="0" style="169" hidden="1" customWidth="1"/>
    <col min="12553" max="12801" width="9.109375" style="169"/>
    <col min="12802" max="12802" width="78.44140625" style="169" bestFit="1" customWidth="1"/>
    <col min="12803" max="12805" width="9.109375" style="169"/>
    <col min="12806" max="12806" width="15.6640625" style="169" customWidth="1"/>
    <col min="12807" max="12808" width="0" style="169" hidden="1" customWidth="1"/>
    <col min="12809" max="13057" width="9.109375" style="169"/>
    <col min="13058" max="13058" width="78.44140625" style="169" bestFit="1" customWidth="1"/>
    <col min="13059" max="13061" width="9.109375" style="169"/>
    <col min="13062" max="13062" width="15.6640625" style="169" customWidth="1"/>
    <col min="13063" max="13064" width="0" style="169" hidden="1" customWidth="1"/>
    <col min="13065" max="13313" width="9.109375" style="169"/>
    <col min="13314" max="13314" width="78.44140625" style="169" bestFit="1" customWidth="1"/>
    <col min="13315" max="13317" width="9.109375" style="169"/>
    <col min="13318" max="13318" width="15.6640625" style="169" customWidth="1"/>
    <col min="13319" max="13320" width="0" style="169" hidden="1" customWidth="1"/>
    <col min="13321" max="13569" width="9.109375" style="169"/>
    <col min="13570" max="13570" width="78.44140625" style="169" bestFit="1" customWidth="1"/>
    <col min="13571" max="13573" width="9.109375" style="169"/>
    <col min="13574" max="13574" width="15.6640625" style="169" customWidth="1"/>
    <col min="13575" max="13576" width="0" style="169" hidden="1" customWidth="1"/>
    <col min="13577" max="13825" width="9.109375" style="169"/>
    <col min="13826" max="13826" width="78.44140625" style="169" bestFit="1" customWidth="1"/>
    <col min="13827" max="13829" width="9.109375" style="169"/>
    <col min="13830" max="13830" width="15.6640625" style="169" customWidth="1"/>
    <col min="13831" max="13832" width="0" style="169" hidden="1" customWidth="1"/>
    <col min="13833" max="14081" width="9.109375" style="169"/>
    <col min="14082" max="14082" width="78.44140625" style="169" bestFit="1" customWidth="1"/>
    <col min="14083" max="14085" width="9.109375" style="169"/>
    <col min="14086" max="14086" width="15.6640625" style="169" customWidth="1"/>
    <col min="14087" max="14088" width="0" style="169" hidden="1" customWidth="1"/>
    <col min="14089" max="14337" width="9.109375" style="169"/>
    <col min="14338" max="14338" width="78.44140625" style="169" bestFit="1" customWidth="1"/>
    <col min="14339" max="14341" width="9.109375" style="169"/>
    <col min="14342" max="14342" width="15.6640625" style="169" customWidth="1"/>
    <col min="14343" max="14344" width="0" style="169" hidden="1" customWidth="1"/>
    <col min="14345" max="14593" width="9.109375" style="169"/>
    <col min="14594" max="14594" width="78.44140625" style="169" bestFit="1" customWidth="1"/>
    <col min="14595" max="14597" width="9.109375" style="169"/>
    <col min="14598" max="14598" width="15.6640625" style="169" customWidth="1"/>
    <col min="14599" max="14600" width="0" style="169" hidden="1" customWidth="1"/>
    <col min="14601" max="14849" width="9.109375" style="169"/>
    <col min="14850" max="14850" width="78.44140625" style="169" bestFit="1" customWidth="1"/>
    <col min="14851" max="14853" width="9.109375" style="169"/>
    <col min="14854" max="14854" width="15.6640625" style="169" customWidth="1"/>
    <col min="14855" max="14856" width="0" style="169" hidden="1" customWidth="1"/>
    <col min="14857" max="15105" width="9.109375" style="169"/>
    <col min="15106" max="15106" width="78.44140625" style="169" bestFit="1" customWidth="1"/>
    <col min="15107" max="15109" width="9.109375" style="169"/>
    <col min="15110" max="15110" width="15.6640625" style="169" customWidth="1"/>
    <col min="15111" max="15112" width="0" style="169" hidden="1" customWidth="1"/>
    <col min="15113" max="15361" width="9.109375" style="169"/>
    <col min="15362" max="15362" width="78.44140625" style="169" bestFit="1" customWidth="1"/>
    <col min="15363" max="15365" width="9.109375" style="169"/>
    <col min="15366" max="15366" width="15.6640625" style="169" customWidth="1"/>
    <col min="15367" max="15368" width="0" style="169" hidden="1" customWidth="1"/>
    <col min="15369" max="15617" width="9.109375" style="169"/>
    <col min="15618" max="15618" width="78.44140625" style="169" bestFit="1" customWidth="1"/>
    <col min="15619" max="15621" width="9.109375" style="169"/>
    <col min="15622" max="15622" width="15.6640625" style="169" customWidth="1"/>
    <col min="15623" max="15624" width="0" style="169" hidden="1" customWidth="1"/>
    <col min="15625" max="15873" width="9.109375" style="169"/>
    <col min="15874" max="15874" width="78.44140625" style="169" bestFit="1" customWidth="1"/>
    <col min="15875" max="15877" width="9.109375" style="169"/>
    <col min="15878" max="15878" width="15.6640625" style="169" customWidth="1"/>
    <col min="15879" max="15880" width="0" style="169" hidden="1" customWidth="1"/>
    <col min="15881" max="16129" width="9.109375" style="169"/>
    <col min="16130" max="16130" width="78.44140625" style="169" bestFit="1" customWidth="1"/>
    <col min="16131" max="16133" width="9.109375" style="169"/>
    <col min="16134" max="16134" width="15.6640625" style="169" customWidth="1"/>
    <col min="16135" max="16136" width="0" style="169" hidden="1" customWidth="1"/>
    <col min="16137" max="16384" width="9.109375" style="169"/>
  </cols>
  <sheetData>
    <row r="1" spans="1:8" ht="27" customHeight="1" x14ac:dyDescent="0.25"/>
    <row r="2" spans="1:8" s="170" customFormat="1" ht="39" customHeight="1" x14ac:dyDescent="0.25">
      <c r="A2" s="396" t="s">
        <v>360</v>
      </c>
      <c r="B2" s="397"/>
      <c r="C2" s="397"/>
      <c r="D2" s="397"/>
      <c r="E2" s="397"/>
      <c r="F2" s="397"/>
      <c r="G2" s="215"/>
      <c r="H2" s="216"/>
    </row>
    <row r="3" spans="1:8" s="170" customFormat="1" ht="39" customHeight="1" thickBot="1" x14ac:dyDescent="0.3">
      <c r="A3" s="398" t="s">
        <v>245</v>
      </c>
      <c r="B3" s="399"/>
      <c r="C3" s="399"/>
      <c r="D3" s="399"/>
      <c r="E3" s="399"/>
      <c r="F3" s="399"/>
      <c r="G3" s="217"/>
      <c r="H3" s="218"/>
    </row>
    <row r="4" spans="1:8" s="130" customFormat="1" ht="43.5" customHeight="1" thickBot="1" x14ac:dyDescent="0.3">
      <c r="A4" s="171" t="s">
        <v>173</v>
      </c>
      <c r="B4" s="172" t="s">
        <v>174</v>
      </c>
      <c r="C4" s="368" t="s">
        <v>175</v>
      </c>
      <c r="D4" s="370" t="s">
        <v>176</v>
      </c>
      <c r="E4" s="370" t="s">
        <v>177</v>
      </c>
      <c r="F4" s="372" t="s">
        <v>178</v>
      </c>
      <c r="G4" s="173" t="s">
        <v>176</v>
      </c>
      <c r="H4" s="174" t="s">
        <v>179</v>
      </c>
    </row>
    <row r="5" spans="1:8" s="170" customFormat="1" ht="27" thickBot="1" x14ac:dyDescent="0.3">
      <c r="A5" s="400" t="s">
        <v>209</v>
      </c>
      <c r="B5" s="401"/>
      <c r="C5" s="369"/>
      <c r="D5" s="371"/>
      <c r="E5" s="371"/>
      <c r="F5" s="373"/>
      <c r="G5" s="175" t="s">
        <v>210</v>
      </c>
      <c r="H5" s="176" t="s">
        <v>211</v>
      </c>
    </row>
    <row r="6" spans="1:8" s="170" customFormat="1" ht="24" customHeight="1" x14ac:dyDescent="0.25">
      <c r="A6" s="191" t="s">
        <v>212</v>
      </c>
      <c r="B6" s="402" t="s">
        <v>246</v>
      </c>
      <c r="C6" s="403"/>
      <c r="D6" s="403"/>
      <c r="E6" s="403"/>
      <c r="F6" s="404"/>
      <c r="G6" s="214"/>
      <c r="H6" s="214"/>
    </row>
    <row r="7" spans="1:8" ht="95.25" customHeight="1" x14ac:dyDescent="0.25">
      <c r="A7" s="384">
        <v>1</v>
      </c>
      <c r="B7" s="192" t="s">
        <v>247</v>
      </c>
      <c r="C7" s="341" t="s">
        <v>50</v>
      </c>
      <c r="D7" s="379"/>
      <c r="E7" s="379"/>
      <c r="F7" s="380"/>
      <c r="G7" s="379"/>
      <c r="H7" s="393"/>
    </row>
    <row r="8" spans="1:8" ht="98.25" customHeight="1" x14ac:dyDescent="0.25">
      <c r="A8" s="385"/>
      <c r="B8" s="178" t="s">
        <v>248</v>
      </c>
      <c r="C8" s="360"/>
      <c r="D8" s="361"/>
      <c r="E8" s="361"/>
      <c r="F8" s="381"/>
      <c r="G8" s="361"/>
      <c r="H8" s="394"/>
    </row>
    <row r="9" spans="1:8" ht="39.6" x14ac:dyDescent="0.25">
      <c r="A9" s="384">
        <v>2</v>
      </c>
      <c r="B9" s="178" t="s">
        <v>249</v>
      </c>
      <c r="C9" s="360"/>
      <c r="D9" s="361"/>
      <c r="E9" s="361"/>
      <c r="F9" s="381"/>
      <c r="G9" s="361"/>
      <c r="H9" s="394"/>
    </row>
    <row r="10" spans="1:8" ht="63" customHeight="1" x14ac:dyDescent="0.25">
      <c r="A10" s="385"/>
      <c r="B10" s="178" t="s">
        <v>217</v>
      </c>
      <c r="C10" s="360"/>
      <c r="D10" s="362"/>
      <c r="E10" s="362"/>
      <c r="F10" s="382"/>
      <c r="G10" s="362"/>
      <c r="H10" s="395"/>
    </row>
    <row r="11" spans="1:8" ht="22.5" customHeight="1" x14ac:dyDescent="0.25">
      <c r="A11" s="384">
        <v>3</v>
      </c>
      <c r="B11" s="178" t="s">
        <v>301</v>
      </c>
      <c r="C11" s="360"/>
      <c r="D11" s="343">
        <v>52</v>
      </c>
      <c r="E11" s="386"/>
      <c r="F11" s="347"/>
      <c r="G11" s="343"/>
      <c r="H11" s="388">
        <f>G11*E11</f>
        <v>0</v>
      </c>
    </row>
    <row r="12" spans="1:8" ht="22.5" customHeight="1" x14ac:dyDescent="0.25">
      <c r="A12" s="385"/>
      <c r="B12" s="178" t="s">
        <v>303</v>
      </c>
      <c r="C12" s="360"/>
      <c r="D12" s="344"/>
      <c r="E12" s="387"/>
      <c r="F12" s="348"/>
      <c r="G12" s="344"/>
      <c r="H12" s="389"/>
    </row>
    <row r="13" spans="1:8" ht="22.5" customHeight="1" x14ac:dyDescent="0.25">
      <c r="A13" s="384">
        <v>3</v>
      </c>
      <c r="B13" s="178" t="s">
        <v>302</v>
      </c>
      <c r="C13" s="360"/>
      <c r="D13" s="343">
        <v>40</v>
      </c>
      <c r="E13" s="386"/>
      <c r="F13" s="347"/>
      <c r="G13" s="343"/>
      <c r="H13" s="388">
        <f>G13*E13</f>
        <v>0</v>
      </c>
    </row>
    <row r="14" spans="1:8" ht="22.5" customHeight="1" x14ac:dyDescent="0.25">
      <c r="A14" s="385"/>
      <c r="B14" s="178" t="s">
        <v>304</v>
      </c>
      <c r="C14" s="360"/>
      <c r="D14" s="344"/>
      <c r="E14" s="387"/>
      <c r="F14" s="348"/>
      <c r="G14" s="344"/>
      <c r="H14" s="389"/>
    </row>
    <row r="15" spans="1:8" ht="22.5" customHeight="1" x14ac:dyDescent="0.25">
      <c r="A15" s="384">
        <v>3</v>
      </c>
      <c r="B15" s="178" t="s">
        <v>250</v>
      </c>
      <c r="C15" s="360"/>
      <c r="D15" s="343">
        <v>300</v>
      </c>
      <c r="E15" s="386"/>
      <c r="F15" s="347"/>
      <c r="G15" s="343"/>
      <c r="H15" s="388">
        <f>G15*E15</f>
        <v>0</v>
      </c>
    </row>
    <row r="16" spans="1:8" ht="22.5" customHeight="1" x14ac:dyDescent="0.25">
      <c r="A16" s="385"/>
      <c r="B16" s="178" t="s">
        <v>305</v>
      </c>
      <c r="C16" s="360"/>
      <c r="D16" s="344"/>
      <c r="E16" s="387"/>
      <c r="F16" s="348"/>
      <c r="G16" s="344"/>
      <c r="H16" s="389"/>
    </row>
    <row r="17" spans="1:8" ht="22.5" customHeight="1" x14ac:dyDescent="0.25">
      <c r="A17" s="384">
        <v>4</v>
      </c>
      <c r="B17" s="178" t="s">
        <v>251</v>
      </c>
      <c r="C17" s="360"/>
      <c r="D17" s="343">
        <v>200</v>
      </c>
      <c r="E17" s="386"/>
      <c r="F17" s="347"/>
      <c r="G17" s="343"/>
      <c r="H17" s="388">
        <f>G17*E17</f>
        <v>0</v>
      </c>
    </row>
    <row r="18" spans="1:8" ht="22.5" customHeight="1" x14ac:dyDescent="0.25">
      <c r="A18" s="385"/>
      <c r="B18" s="178" t="s">
        <v>306</v>
      </c>
      <c r="C18" s="360"/>
      <c r="D18" s="344"/>
      <c r="E18" s="387"/>
      <c r="F18" s="348"/>
      <c r="G18" s="344"/>
      <c r="H18" s="389"/>
    </row>
    <row r="19" spans="1:8" ht="25.5" customHeight="1" x14ac:dyDescent="0.25">
      <c r="A19" s="384">
        <v>5</v>
      </c>
      <c r="B19" s="178" t="s">
        <v>252</v>
      </c>
      <c r="C19" s="360"/>
      <c r="D19" s="343">
        <v>120</v>
      </c>
      <c r="E19" s="386"/>
      <c r="F19" s="347"/>
      <c r="G19" s="343"/>
      <c r="H19" s="388">
        <f>G19*E19</f>
        <v>0</v>
      </c>
    </row>
    <row r="20" spans="1:8" ht="25.5" customHeight="1" x14ac:dyDescent="0.25">
      <c r="A20" s="385"/>
      <c r="B20" s="178" t="s">
        <v>307</v>
      </c>
      <c r="C20" s="342"/>
      <c r="D20" s="344"/>
      <c r="E20" s="387"/>
      <c r="F20" s="348"/>
      <c r="G20" s="344"/>
      <c r="H20" s="389"/>
    </row>
    <row r="21" spans="1:8" x14ac:dyDescent="0.25">
      <c r="A21" s="384">
        <v>6</v>
      </c>
      <c r="B21" s="178" t="s">
        <v>296</v>
      </c>
      <c r="C21" s="193" t="s">
        <v>48</v>
      </c>
      <c r="D21" s="343">
        <v>3</v>
      </c>
      <c r="E21" s="386"/>
      <c r="F21" s="347"/>
      <c r="G21" s="343"/>
      <c r="H21" s="388">
        <f>G21*E21</f>
        <v>0</v>
      </c>
    </row>
    <row r="22" spans="1:8" x14ac:dyDescent="0.25">
      <c r="A22" s="385"/>
      <c r="B22" s="178" t="s">
        <v>297</v>
      </c>
      <c r="C22" s="194" t="s">
        <v>52</v>
      </c>
      <c r="D22" s="344"/>
      <c r="E22" s="387"/>
      <c r="F22" s="348"/>
      <c r="G22" s="344"/>
      <c r="H22" s="389"/>
    </row>
    <row r="23" spans="1:8" x14ac:dyDescent="0.25">
      <c r="A23" s="384">
        <v>7</v>
      </c>
      <c r="B23" s="183" t="s">
        <v>344</v>
      </c>
      <c r="C23" s="193" t="s">
        <v>48</v>
      </c>
      <c r="D23" s="343">
        <v>1</v>
      </c>
      <c r="E23" s="386"/>
      <c r="F23" s="347"/>
      <c r="G23" s="343"/>
      <c r="H23" s="388">
        <f>G23*E23</f>
        <v>0</v>
      </c>
    </row>
    <row r="24" spans="1:8" x14ac:dyDescent="0.25">
      <c r="A24" s="385"/>
      <c r="B24" s="178" t="s">
        <v>300</v>
      </c>
      <c r="C24" s="194" t="s">
        <v>52</v>
      </c>
      <c r="D24" s="344"/>
      <c r="E24" s="387"/>
      <c r="F24" s="348"/>
      <c r="G24" s="344"/>
      <c r="H24" s="389"/>
    </row>
    <row r="25" spans="1:8" x14ac:dyDescent="0.25">
      <c r="A25" s="384">
        <v>8</v>
      </c>
      <c r="B25" s="178" t="s">
        <v>345</v>
      </c>
      <c r="C25" s="193" t="s">
        <v>48</v>
      </c>
      <c r="D25" s="343">
        <v>5</v>
      </c>
      <c r="E25" s="386"/>
      <c r="F25" s="347"/>
      <c r="G25" s="343"/>
      <c r="H25" s="388">
        <f>G25*E25</f>
        <v>0</v>
      </c>
    </row>
    <row r="26" spans="1:8" x14ac:dyDescent="0.25">
      <c r="A26" s="385"/>
      <c r="B26" s="178" t="s">
        <v>253</v>
      </c>
      <c r="C26" s="194" t="s">
        <v>52</v>
      </c>
      <c r="D26" s="344"/>
      <c r="E26" s="387"/>
      <c r="F26" s="348"/>
      <c r="G26" s="344"/>
      <c r="H26" s="389"/>
    </row>
    <row r="27" spans="1:8" ht="19.5" customHeight="1" x14ac:dyDescent="0.25">
      <c r="A27" s="384">
        <v>9</v>
      </c>
      <c r="B27" s="178" t="s">
        <v>298</v>
      </c>
      <c r="C27" s="193" t="s">
        <v>50</v>
      </c>
      <c r="D27" s="343">
        <v>48</v>
      </c>
      <c r="E27" s="386"/>
      <c r="F27" s="347"/>
      <c r="G27" s="390"/>
      <c r="H27" s="388"/>
    </row>
    <row r="28" spans="1:8" x14ac:dyDescent="0.25">
      <c r="A28" s="385"/>
      <c r="B28" s="178" t="s">
        <v>256</v>
      </c>
      <c r="C28" s="194" t="s">
        <v>51</v>
      </c>
      <c r="D28" s="344"/>
      <c r="E28" s="387"/>
      <c r="F28" s="348"/>
      <c r="G28" s="390"/>
      <c r="H28" s="388"/>
    </row>
    <row r="29" spans="1:8" x14ac:dyDescent="0.25">
      <c r="A29" s="384">
        <v>10</v>
      </c>
      <c r="B29" s="183" t="s">
        <v>254</v>
      </c>
      <c r="C29" s="193" t="s">
        <v>48</v>
      </c>
      <c r="D29" s="343">
        <v>2</v>
      </c>
      <c r="E29" s="386"/>
      <c r="F29" s="347"/>
      <c r="G29" s="390"/>
      <c r="H29" s="388"/>
    </row>
    <row r="30" spans="1:8" ht="16.2" customHeight="1" x14ac:dyDescent="0.25">
      <c r="A30" s="385"/>
      <c r="B30" s="178" t="s">
        <v>255</v>
      </c>
      <c r="C30" s="194" t="s">
        <v>52</v>
      </c>
      <c r="D30" s="344"/>
      <c r="E30" s="387"/>
      <c r="F30" s="348"/>
      <c r="G30" s="344"/>
      <c r="H30" s="389"/>
    </row>
    <row r="31" spans="1:8" ht="19.5" customHeight="1" x14ac:dyDescent="0.25">
      <c r="A31" s="384">
        <v>11</v>
      </c>
      <c r="B31" s="183" t="s">
        <v>346</v>
      </c>
      <c r="C31" s="193" t="s">
        <v>48</v>
      </c>
      <c r="D31" s="343">
        <v>8</v>
      </c>
      <c r="E31" s="386"/>
      <c r="F31" s="347"/>
      <c r="G31" s="343"/>
      <c r="H31" s="388">
        <f>G31*E31</f>
        <v>0</v>
      </c>
    </row>
    <row r="32" spans="1:8" x14ac:dyDescent="0.25">
      <c r="A32" s="385"/>
      <c r="B32" s="178" t="s">
        <v>299</v>
      </c>
      <c r="C32" s="194" t="s">
        <v>52</v>
      </c>
      <c r="D32" s="344"/>
      <c r="E32" s="387"/>
      <c r="F32" s="348"/>
      <c r="G32" s="344"/>
      <c r="H32" s="389"/>
    </row>
    <row r="33" spans="1:9" s="170" customFormat="1" ht="16.5" customHeight="1" thickBot="1" x14ac:dyDescent="0.3">
      <c r="A33" s="391" t="s">
        <v>227</v>
      </c>
      <c r="B33" s="392"/>
      <c r="C33" s="392"/>
      <c r="D33" s="392"/>
      <c r="E33" s="392"/>
      <c r="F33" s="195">
        <f>SUM(F7:F31)</f>
        <v>0</v>
      </c>
      <c r="G33" s="196"/>
      <c r="H33" s="197">
        <f>SUM(H7:H32)</f>
        <v>0</v>
      </c>
    </row>
    <row r="34" spans="1:9" ht="14.4" x14ac:dyDescent="0.3">
      <c r="B34" s="186"/>
    </row>
    <row r="35" spans="1:9" ht="14.4" x14ac:dyDescent="0.3">
      <c r="A35" s="186"/>
      <c r="B35" s="186"/>
    </row>
    <row r="36" spans="1:9" s="130" customFormat="1" ht="68.25" hidden="1" customHeight="1" thickBot="1" x14ac:dyDescent="0.35">
      <c r="A36" s="188"/>
      <c r="B36" s="159"/>
      <c r="C36" s="160"/>
      <c r="D36" s="154"/>
      <c r="E36" s="189"/>
      <c r="F36" s="189"/>
      <c r="G36" s="154"/>
      <c r="H36" s="154"/>
      <c r="I36" s="154"/>
    </row>
    <row r="37" spans="1:9" s="130" customFormat="1" ht="68.25" hidden="1" customHeight="1" thickTop="1" x14ac:dyDescent="0.3">
      <c r="A37" s="188"/>
      <c r="B37" s="155" t="s">
        <v>204</v>
      </c>
      <c r="C37" s="156"/>
      <c r="D37" s="322" t="s">
        <v>205</v>
      </c>
      <c r="E37" s="322"/>
      <c r="F37" s="322"/>
      <c r="G37" s="157"/>
      <c r="H37" s="157"/>
    </row>
    <row r="38" spans="1:9" s="130" customFormat="1" ht="68.25" hidden="1" customHeight="1" x14ac:dyDescent="0.25">
      <c r="B38" s="160"/>
      <c r="C38" s="160"/>
      <c r="D38" s="160"/>
    </row>
    <row r="39" spans="1:9" s="130" customFormat="1" ht="68.25" hidden="1" customHeight="1" x14ac:dyDescent="0.25">
      <c r="B39" s="160"/>
      <c r="C39" s="160"/>
      <c r="D39" s="160"/>
    </row>
    <row r="40" spans="1:9" s="130" customFormat="1" ht="68.25" hidden="1" customHeight="1" thickBot="1" x14ac:dyDescent="0.3">
      <c r="B40" s="162"/>
      <c r="C40" s="160"/>
      <c r="D40" s="160"/>
      <c r="E40" s="190"/>
      <c r="F40" s="190"/>
      <c r="G40" s="163"/>
    </row>
    <row r="41" spans="1:9" s="130" customFormat="1" ht="68.25" hidden="1" customHeight="1" thickTop="1" x14ac:dyDescent="0.25">
      <c r="B41" s="324" t="s">
        <v>206</v>
      </c>
      <c r="C41" s="324"/>
      <c r="D41" s="163"/>
      <c r="E41" s="383" t="s">
        <v>207</v>
      </c>
      <c r="F41" s="383"/>
      <c r="G41" s="163"/>
    </row>
  </sheetData>
  <mergeCells count="84">
    <mergeCell ref="A2:F2"/>
    <mergeCell ref="A3:F3"/>
    <mergeCell ref="A7:A8"/>
    <mergeCell ref="C7:C20"/>
    <mergeCell ref="D7:D10"/>
    <mergeCell ref="E7:E10"/>
    <mergeCell ref="F7:F10"/>
    <mergeCell ref="C4:C5"/>
    <mergeCell ref="D4:D5"/>
    <mergeCell ref="E4:E5"/>
    <mergeCell ref="F4:F5"/>
    <mergeCell ref="A5:B5"/>
    <mergeCell ref="A11:A12"/>
    <mergeCell ref="D11:D12"/>
    <mergeCell ref="A15:A16"/>
    <mergeCell ref="B6:F6"/>
    <mergeCell ref="G7:G10"/>
    <mergeCell ref="H7:H10"/>
    <mergeCell ref="A9:A10"/>
    <mergeCell ref="G11:G12"/>
    <mergeCell ref="H11:H12"/>
    <mergeCell ref="A13:A14"/>
    <mergeCell ref="D13:D14"/>
    <mergeCell ref="E13:E14"/>
    <mergeCell ref="F13:F14"/>
    <mergeCell ref="E11:E12"/>
    <mergeCell ref="F11:F12"/>
    <mergeCell ref="G13:G14"/>
    <mergeCell ref="D15:D16"/>
    <mergeCell ref="E15:E16"/>
    <mergeCell ref="F15:F16"/>
    <mergeCell ref="G15:G16"/>
    <mergeCell ref="H15:H16"/>
    <mergeCell ref="H13:H14"/>
    <mergeCell ref="H21:H22"/>
    <mergeCell ref="H17:H18"/>
    <mergeCell ref="A19:A20"/>
    <mergeCell ref="D19:D20"/>
    <mergeCell ref="E19:E20"/>
    <mergeCell ref="F19:F20"/>
    <mergeCell ref="G19:G20"/>
    <mergeCell ref="H19:H20"/>
    <mergeCell ref="A17:A18"/>
    <mergeCell ref="D17:D18"/>
    <mergeCell ref="E17:E18"/>
    <mergeCell ref="F17:F18"/>
    <mergeCell ref="G17:G18"/>
    <mergeCell ref="A21:A22"/>
    <mergeCell ref="D21:D22"/>
    <mergeCell ref="E21:E22"/>
    <mergeCell ref="F21:F22"/>
    <mergeCell ref="G21:G22"/>
    <mergeCell ref="A25:A26"/>
    <mergeCell ref="D25:D26"/>
    <mergeCell ref="E25:E26"/>
    <mergeCell ref="F25:F26"/>
    <mergeCell ref="G25:G26"/>
    <mergeCell ref="A23:A24"/>
    <mergeCell ref="D23:D24"/>
    <mergeCell ref="E23:E24"/>
    <mergeCell ref="F23:F24"/>
    <mergeCell ref="H25:H26"/>
    <mergeCell ref="G23:G24"/>
    <mergeCell ref="H23:H24"/>
    <mergeCell ref="A27:A28"/>
    <mergeCell ref="D27:D28"/>
    <mergeCell ref="E27:E28"/>
    <mergeCell ref="F27:F28"/>
    <mergeCell ref="G31:G32"/>
    <mergeCell ref="H31:H32"/>
    <mergeCell ref="G27:G30"/>
    <mergeCell ref="H27:H30"/>
    <mergeCell ref="A33:E33"/>
    <mergeCell ref="D29:D30"/>
    <mergeCell ref="A29:A30"/>
    <mergeCell ref="E29:E30"/>
    <mergeCell ref="F29:F30"/>
    <mergeCell ref="D37:F37"/>
    <mergeCell ref="B41:C41"/>
    <mergeCell ref="E41:F41"/>
    <mergeCell ref="A31:A32"/>
    <mergeCell ref="D31:D32"/>
    <mergeCell ref="E31:E32"/>
    <mergeCell ref="F31:F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BoQs-FINAL</vt:lpstr>
      <vt:lpstr>Electricity Supply</vt:lpstr>
      <vt:lpstr>Water Sanitation</vt:lpstr>
      <vt:lpstr>heating system</vt:lpstr>
      <vt:lpstr>'Electricity Supply'!Print_Area</vt:lpstr>
      <vt:lpstr>'Water Sanitation'!Print_Area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2019-07-16T10:00:48Z</dcterms:modified>
</cp:coreProperties>
</file>